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1'!$17:$17</definedName>
  </definedNames>
  <calcPr fullCalcOnLoad="1"/>
</workbook>
</file>

<file path=xl/sharedStrings.xml><?xml version="1.0" encoding="utf-8"?>
<sst xmlns="http://schemas.openxmlformats.org/spreadsheetml/2006/main" count="246" uniqueCount="204">
  <si>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</si>
  <si>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</si>
  <si>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</si>
  <si>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</si>
  <si>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</si>
  <si>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</si>
  <si>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</si>
  <si>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</si>
  <si>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</si>
  <si>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</si>
  <si>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</si>
  <si>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</si>
  <si>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</si>
  <si>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</si>
  <si>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</si>
  <si>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</si>
  <si>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</si>
  <si>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</si>
  <si>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</si>
  <si>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</si>
  <si>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</si>
  <si>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</si>
  <si>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</si>
  <si>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</si>
  <si>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</si>
  <si>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</si>
  <si>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</si>
  <si>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</si>
  <si>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</si>
  <si>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</si>
  <si>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</si>
  <si>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</si>
  <si>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</si>
  <si>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</si>
  <si>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</si>
  <si>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</si>
  <si>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</si>
  <si>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</si>
  <si>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</si>
  <si>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</si>
  <si>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</si>
  <si>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</si>
  <si>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</si>
  <si>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</si>
  <si>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</si>
  <si>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</si>
  <si>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</si>
  <si>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</si>
  <si>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</si>
  <si>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</si>
  <si>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</si>
  <si>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</si>
  <si>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</si>
  <si>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</si>
  <si>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</si>
  <si>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</si>
  <si>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</si>
  <si>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</si>
  <si>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</si>
  <si>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</si>
  <si>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</si>
  <si>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</si>
  <si>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</si>
  <si>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</si>
  <si>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</si>
  <si>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</si>
  <si>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</si>
  <si>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</si>
  <si>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</si>
  <si>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</si>
  <si>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</si>
  <si>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</si>
  <si>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</si>
  <si>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</si>
  <si>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</si>
  <si>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</si>
  <si>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</si>
  <si>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</si>
  <si>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</si>
  <si>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</si>
  <si>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</si>
  <si>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</si>
  <si>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</si>
  <si>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</si>
  <si>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</si>
  <si>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</si>
  <si>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</si>
  <si>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</si>
  <si>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</si>
  <si>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</si>
  <si>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</si>
  <si>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</si>
  <si>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</si>
  <si>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</si>
  <si>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</si>
  <si>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</si>
  <si>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</si>
  <si>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</si>
  <si>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</si>
  <si>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</si>
  <si>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</si>
  <si>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</si>
  <si>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</si>
  <si>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</si>
  <si>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</si>
  <si>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</si>
  <si>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</si>
  <si>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</si>
  <si>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</si>
  <si>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</si>
  <si>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</si>
  <si>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</si>
  <si>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</si>
  <si>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</si>
  <si>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</si>
  <si>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</si>
  <si>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</si>
  <si>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</si>
  <si>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</si>
  <si>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</si>
  <si>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</si>
  <si>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</si>
  <si>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</si>
  <si>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</si>
  <si>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</si>
  <si>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</si>
  <si>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</si>
  <si>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</si>
  <si>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</si>
  <si>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</si>
  <si>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</si>
  <si>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</si>
  <si>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</si>
  <si>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</si>
  <si>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</si>
  <si>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</si>
  <si>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</si>
  <si>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</si>
  <si>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</si>
  <si>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</si>
  <si>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</si>
  <si>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</si>
  <si>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</si>
  <si>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</si>
  <si>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</si>
  <si>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</si>
  <si>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</si>
  <si>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</si>
  <si>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</si>
  <si>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</si>
  <si>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</si>
  <si>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</si>
  <si>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</si>
  <si>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</si>
  <si>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</si>
  <si>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</si>
  <si>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</si>
  <si>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</si>
  <si>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</si>
  <si>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</si>
  <si>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</si>
  <si>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</si>
  <si>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</si>
  <si>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</si>
  <si>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</si>
  <si>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</si>
  <si>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</si>
  <si>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</si>
  <si>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</si>
  <si>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</si>
  <si>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</si>
  <si>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</si>
  <si>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</si>
  <si>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</si>
  <si>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</si>
  <si>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</si>
  <si>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</si>
  <si>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</si>
  <si>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</si>
  <si>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</si>
  <si>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</si>
  <si>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</si>
  <si>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</si>
  <si>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</si>
  <si>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</si>
  <si>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</si>
  <si>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от 22.12.2022 № 145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</si>
  <si>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</si>
  <si>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</si>
  <si>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</si>
  <si>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</si>
  <si>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</si>
  <si>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</si>
  <si>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</si>
  <si>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</si>
  <si>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</si>
  <si>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</si>
  <si>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</si>
  <si>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</si>
  <si>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</si>
  <si>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000 1 16 11000 01 0000 140</t>
  </si>
  <si>
    <t>Платежи, уплачиваемые в целях возмещения вреда</t>
  </si>
  <si>
    <t>Приложение № 2</t>
  </si>
  <si>
    <t>(приложение изложено в новой редакции в соответствии с решением Совета Южского муниципального района от 26.12.2023 № 122 )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</si>
</sst>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9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2"/>
      <color indexed="1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2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48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3"/>
  <sheetViews>
    <sheetView tabSelected="1" zoomScalePageLayoutView="0" workbookViewId="0" topLeftCell="A3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2" spans="3:5" ht="18.75">
      <c r="C2" s="57" t="s">
        <v>202</v>
      </c>
      <c r="D2" s="57"/>
      <c r="E2" s="57"/>
    </row>
    <row r="3" spans="3:5" ht="18.75">
      <c r="C3" s="57" t="s">
        <v>174</v>
      </c>
      <c r="D3" s="57"/>
      <c r="E3" s="57"/>
    </row>
    <row r="4" spans="3:5" ht="18.75">
      <c r="C4" s="57" t="s">
        <v>175</v>
      </c>
      <c r="D4" s="57"/>
      <c r="E4" s="57"/>
    </row>
    <row r="5" spans="3:5" ht="18.75">
      <c r="C5" s="57" t="s">
        <v>176</v>
      </c>
      <c r="D5" s="57"/>
      <c r="E5" s="57"/>
    </row>
    <row r="6" spans="3:5" ht="18.75">
      <c r="C6" s="57" t="s">
        <v>175</v>
      </c>
      <c r="D6" s="57"/>
      <c r="E6" s="57"/>
    </row>
    <row r="7" spans="3:5" ht="18.75">
      <c r="C7" s="57" t="s">
        <v>181</v>
      </c>
      <c r="D7" s="57"/>
      <c r="E7" s="57"/>
    </row>
    <row r="8" spans="3:5" ht="18.75">
      <c r="C8" s="57" t="s">
        <v>182</v>
      </c>
      <c r="D8" s="57"/>
      <c r="E8" s="57"/>
    </row>
    <row r="9" spans="3:5" ht="18.75">
      <c r="C9" s="58" t="s">
        <v>186</v>
      </c>
      <c r="D9" s="57"/>
      <c r="E9" s="57"/>
    </row>
    <row r="10" spans="3:5" ht="18.75">
      <c r="C10" s="41"/>
      <c r="D10" s="41"/>
      <c r="E10" s="41"/>
    </row>
    <row r="11" spans="3:5" ht="18.75">
      <c r="C11" s="57" t="s">
        <v>178</v>
      </c>
      <c r="D11" s="57"/>
      <c r="E11" s="57"/>
    </row>
    <row r="12" spans="3:5" ht="18.75">
      <c r="C12" s="41"/>
      <c r="D12" s="41"/>
      <c r="E12" s="41"/>
    </row>
    <row r="13" spans="1:5" ht="36.75" customHeight="1">
      <c r="A13" s="59" t="s">
        <v>185</v>
      </c>
      <c r="B13" s="59"/>
      <c r="C13" s="59"/>
      <c r="D13" s="59"/>
      <c r="E13" s="59"/>
    </row>
    <row r="14" spans="1:5" ht="19.5" customHeight="1">
      <c r="A14" s="60" t="s">
        <v>203</v>
      </c>
      <c r="B14" s="60"/>
      <c r="C14" s="60"/>
      <c r="D14" s="60"/>
      <c r="E14" s="60"/>
    </row>
    <row r="15" spans="1:5" ht="42.75" customHeight="1">
      <c r="A15" s="51" t="s">
        <v>177</v>
      </c>
      <c r="B15" s="53" t="s">
        <v>28</v>
      </c>
      <c r="C15" s="54" t="s">
        <v>173</v>
      </c>
      <c r="D15" s="55"/>
      <c r="E15" s="56"/>
    </row>
    <row r="16" spans="1:5" ht="34.5" customHeight="1">
      <c r="A16" s="52"/>
      <c r="B16" s="53"/>
      <c r="C16" s="27" t="s">
        <v>100</v>
      </c>
      <c r="D16" s="27" t="s">
        <v>137</v>
      </c>
      <c r="E16" s="35" t="s">
        <v>183</v>
      </c>
    </row>
    <row r="17" spans="1:5" ht="18.75">
      <c r="A17" s="28">
        <v>1</v>
      </c>
      <c r="B17" s="28">
        <v>2</v>
      </c>
      <c r="C17" s="26">
        <v>3</v>
      </c>
      <c r="D17" s="26">
        <v>4</v>
      </c>
      <c r="E17" s="36">
        <v>5</v>
      </c>
    </row>
    <row r="18" spans="1:5" ht="37.5">
      <c r="A18" s="13" t="s">
        <v>8</v>
      </c>
      <c r="B18" s="16" t="s">
        <v>40</v>
      </c>
      <c r="C18" s="22">
        <f>C19+C21+C23+C40+C63+C66+C68+C73+C76+C60</f>
        <v>83575902.11999999</v>
      </c>
      <c r="D18" s="40">
        <f>D19+D21+D23+D40+D63+D66+D68+D73+D76+D60</f>
        <v>78767534.91</v>
      </c>
      <c r="E18" s="40">
        <f>E19+E21+E23+E40+E63+E66+E68+E73+E76+E60</f>
        <v>79205619.67</v>
      </c>
    </row>
    <row r="19" spans="1:5" ht="18.75">
      <c r="A19" s="13" t="s">
        <v>9</v>
      </c>
      <c r="B19" s="16" t="s">
        <v>10</v>
      </c>
      <c r="C19" s="22">
        <f>C20</f>
        <v>62091425.29000001</v>
      </c>
      <c r="D19" s="22">
        <f>D20</f>
        <v>60941083.39</v>
      </c>
      <c r="E19" s="22">
        <f>E20</f>
        <v>60941418.15</v>
      </c>
    </row>
    <row r="20" spans="1:5" ht="18.75">
      <c r="A20" s="32" t="s">
        <v>11</v>
      </c>
      <c r="B20" s="11" t="s">
        <v>12</v>
      </c>
      <c r="C20" s="25">
        <f>61445610.95-67620.86-21066.4+10050.51+38800+685651.09</f>
        <v>62091425.29000001</v>
      </c>
      <c r="D20" s="25">
        <v>60941083.39</v>
      </c>
      <c r="E20" s="37">
        <v>60941418.15</v>
      </c>
    </row>
    <row r="21" spans="1:5" s="6" customFormat="1" ht="75">
      <c r="A21" s="29" t="s">
        <v>29</v>
      </c>
      <c r="B21" s="30" t="s">
        <v>34</v>
      </c>
      <c r="C21" s="15">
        <f>C22</f>
        <v>6690800</v>
      </c>
      <c r="D21" s="15">
        <f>D22</f>
        <v>6089540</v>
      </c>
      <c r="E21" s="15">
        <f>E22</f>
        <v>6520390</v>
      </c>
    </row>
    <row r="22" spans="1:5" ht="56.25">
      <c r="A22" s="23" t="s">
        <v>30</v>
      </c>
      <c r="B22" s="24" t="s">
        <v>48</v>
      </c>
      <c r="C22" s="17">
        <f>5798960+340921.69+439618.31+111300</f>
        <v>6690800</v>
      </c>
      <c r="D22" s="17">
        <v>6089540</v>
      </c>
      <c r="E22" s="17">
        <v>6520390</v>
      </c>
    </row>
    <row r="23" spans="1:5" ht="37.5">
      <c r="A23" s="13" t="s">
        <v>13</v>
      </c>
      <c r="B23" s="16" t="s">
        <v>38</v>
      </c>
      <c r="C23" s="22">
        <f>SUM(C24:C39)</f>
        <v>5946305.329999999</v>
      </c>
      <c r="D23" s="40">
        <f>SUM(D24:D39)</f>
        <v>6890033.52</v>
      </c>
      <c r="E23" s="40">
        <f>SUM(E24:E39)</f>
        <v>6890033.52</v>
      </c>
    </row>
    <row r="24" spans="1:5" ht="75">
      <c r="A24" s="32" t="s">
        <v>101</v>
      </c>
      <c r="B24" s="11" t="s">
        <v>102</v>
      </c>
      <c r="C24" s="9">
        <f>5146933.52+35041.56+1.43+138722.42+78933.46</f>
        <v>5399632.389999999</v>
      </c>
      <c r="D24" s="9">
        <v>5146933.52</v>
      </c>
      <c r="E24" s="9">
        <v>5146933.52</v>
      </c>
    </row>
    <row r="25" spans="1:5" ht="56.25" hidden="1">
      <c r="A25" s="32" t="s">
        <v>122</v>
      </c>
      <c r="B25" s="11" t="s">
        <v>123</v>
      </c>
      <c r="C25" s="9">
        <f aca="true" t="shared" si="0" ref="C25:E26">C26</f>
        <v>0</v>
      </c>
      <c r="D25" s="9">
        <f t="shared" si="0"/>
        <v>0</v>
      </c>
      <c r="E25" s="9">
        <f t="shared" si="0"/>
        <v>0</v>
      </c>
    </row>
    <row r="26" spans="1:5" ht="56.25" hidden="1">
      <c r="A26" s="32" t="s">
        <v>124</v>
      </c>
      <c r="B26" s="11" t="s">
        <v>123</v>
      </c>
      <c r="C26" s="9">
        <f t="shared" si="0"/>
        <v>0</v>
      </c>
      <c r="D26" s="9">
        <f t="shared" si="0"/>
        <v>0</v>
      </c>
      <c r="E26" s="9">
        <f t="shared" si="0"/>
        <v>0</v>
      </c>
    </row>
    <row r="27" spans="1:5" ht="56.25" hidden="1">
      <c r="A27" s="32" t="s">
        <v>125</v>
      </c>
      <c r="B27" s="11" t="s">
        <v>123</v>
      </c>
      <c r="C27" s="9">
        <v>0</v>
      </c>
      <c r="D27" s="9">
        <v>0</v>
      </c>
      <c r="E27" s="37">
        <v>0</v>
      </c>
    </row>
    <row r="28" spans="1:5" ht="93.75" hidden="1">
      <c r="A28" s="33" t="s">
        <v>139</v>
      </c>
      <c r="B28" s="11" t="s">
        <v>138</v>
      </c>
      <c r="C28" s="9">
        <f>C29</f>
        <v>0</v>
      </c>
      <c r="D28" s="9">
        <f>D29</f>
        <v>0</v>
      </c>
      <c r="E28" s="9">
        <f>E29</f>
        <v>0</v>
      </c>
    </row>
    <row r="29" spans="1:5" ht="93.75" hidden="1">
      <c r="A29" s="33" t="s">
        <v>140</v>
      </c>
      <c r="B29" s="11" t="s">
        <v>138</v>
      </c>
      <c r="C29" s="9">
        <v>0</v>
      </c>
      <c r="D29" s="9">
        <v>0</v>
      </c>
      <c r="E29" s="37">
        <v>0</v>
      </c>
    </row>
    <row r="30" spans="1:5" ht="18.75" hidden="1">
      <c r="A30" s="32" t="s">
        <v>31</v>
      </c>
      <c r="B30" s="11" t="s">
        <v>49</v>
      </c>
      <c r="C30" s="9">
        <f aca="true" t="shared" si="1" ref="C30:E31">C31</f>
        <v>0</v>
      </c>
      <c r="D30" s="9">
        <f t="shared" si="1"/>
        <v>0</v>
      </c>
      <c r="E30" s="9">
        <f t="shared" si="1"/>
        <v>0</v>
      </c>
    </row>
    <row r="31" spans="1:5" ht="18.75" hidden="1">
      <c r="A31" s="32" t="s">
        <v>36</v>
      </c>
      <c r="B31" s="11" t="s">
        <v>49</v>
      </c>
      <c r="C31" s="9">
        <f t="shared" si="1"/>
        <v>0</v>
      </c>
      <c r="D31" s="9">
        <f t="shared" si="1"/>
        <v>0</v>
      </c>
      <c r="E31" s="9">
        <f t="shared" si="1"/>
        <v>0</v>
      </c>
    </row>
    <row r="32" spans="1:5" ht="18.75" hidden="1">
      <c r="A32" s="32" t="s">
        <v>14</v>
      </c>
      <c r="B32" s="11" t="s">
        <v>49</v>
      </c>
      <c r="C32" s="9">
        <v>0</v>
      </c>
      <c r="D32" s="9">
        <v>0</v>
      </c>
      <c r="E32" s="37">
        <v>0</v>
      </c>
    </row>
    <row r="33" spans="1:5" ht="37.5">
      <c r="A33" s="46" t="s">
        <v>122</v>
      </c>
      <c r="B33" s="11" t="s">
        <v>193</v>
      </c>
      <c r="C33" s="9">
        <f>-35041.56-4000</f>
        <v>-39041.56</v>
      </c>
      <c r="D33" s="9">
        <v>0</v>
      </c>
      <c r="E33" s="37">
        <v>0</v>
      </c>
    </row>
    <row r="34" spans="1:5" ht="37.5">
      <c r="A34" s="39" t="s">
        <v>31</v>
      </c>
      <c r="B34" s="11" t="s">
        <v>184</v>
      </c>
      <c r="C34" s="9">
        <f>7000-7494.62</f>
        <v>-494.6199999999999</v>
      </c>
      <c r="D34" s="9">
        <v>7000</v>
      </c>
      <c r="E34" s="9">
        <v>7000</v>
      </c>
    </row>
    <row r="35" spans="1:5" ht="66.75" customHeight="1" hidden="1">
      <c r="A35" s="13" t="s">
        <v>108</v>
      </c>
      <c r="B35" s="30" t="s">
        <v>109</v>
      </c>
      <c r="C35" s="22">
        <f aca="true" t="shared" si="2" ref="C35:E37">C36</f>
        <v>0</v>
      </c>
      <c r="D35" s="22">
        <f t="shared" si="2"/>
        <v>0</v>
      </c>
      <c r="E35" s="22">
        <f t="shared" si="2"/>
        <v>0</v>
      </c>
    </row>
    <row r="36" spans="1:5" ht="36" customHeight="1" hidden="1">
      <c r="A36" s="32" t="s">
        <v>110</v>
      </c>
      <c r="B36" s="24" t="s">
        <v>111</v>
      </c>
      <c r="C36" s="9">
        <f t="shared" si="2"/>
        <v>0</v>
      </c>
      <c r="D36" s="9">
        <f t="shared" si="2"/>
        <v>0</v>
      </c>
      <c r="E36" s="9">
        <f t="shared" si="2"/>
        <v>0</v>
      </c>
    </row>
    <row r="37" spans="1:5" ht="60" customHeight="1" hidden="1">
      <c r="A37" s="32" t="s">
        <v>112</v>
      </c>
      <c r="B37" s="24" t="s">
        <v>113</v>
      </c>
      <c r="C37" s="9">
        <f t="shared" si="2"/>
        <v>0</v>
      </c>
      <c r="D37" s="9">
        <f t="shared" si="2"/>
        <v>0</v>
      </c>
      <c r="E37" s="9">
        <f t="shared" si="2"/>
        <v>0</v>
      </c>
    </row>
    <row r="38" spans="1:5" ht="57" customHeight="1" hidden="1">
      <c r="A38" s="32" t="s">
        <v>114</v>
      </c>
      <c r="B38" s="24" t="s">
        <v>113</v>
      </c>
      <c r="C38" s="9">
        <f>78000-78000</f>
        <v>0</v>
      </c>
      <c r="D38" s="9">
        <f>78000-78000</f>
        <v>0</v>
      </c>
      <c r="E38" s="37">
        <f>78000-78000</f>
        <v>0</v>
      </c>
    </row>
    <row r="39" spans="1:5" ht="57" customHeight="1">
      <c r="A39" s="43" t="s">
        <v>179</v>
      </c>
      <c r="B39" s="24" t="s">
        <v>180</v>
      </c>
      <c r="C39" s="9">
        <f>1736100-512184.49-158772.93-178933.46-300000</f>
        <v>586209.1200000001</v>
      </c>
      <c r="D39" s="9">
        <v>1736100</v>
      </c>
      <c r="E39" s="37">
        <v>1736100</v>
      </c>
    </row>
    <row r="40" spans="1:5" ht="18.75">
      <c r="A40" s="13" t="s">
        <v>15</v>
      </c>
      <c r="B40" s="16" t="s">
        <v>39</v>
      </c>
      <c r="C40" s="22">
        <f>SUM(C41:C42)</f>
        <v>1440392</v>
      </c>
      <c r="D40" s="40">
        <f>SUM(D41:D42)</f>
        <v>1288000</v>
      </c>
      <c r="E40" s="40">
        <f>SUM(E41:E42)</f>
        <v>1288000</v>
      </c>
    </row>
    <row r="41" spans="1:5" ht="56.25">
      <c r="A41" s="32" t="s">
        <v>35</v>
      </c>
      <c r="B41" s="11" t="s">
        <v>50</v>
      </c>
      <c r="C41" s="25">
        <f>1578000-80608-62000</f>
        <v>1435392</v>
      </c>
      <c r="D41" s="25">
        <v>1278000</v>
      </c>
      <c r="E41" s="37">
        <v>1278000</v>
      </c>
    </row>
    <row r="42" spans="1:5" ht="75">
      <c r="A42" s="32" t="s">
        <v>16</v>
      </c>
      <c r="B42" s="11" t="s">
        <v>51</v>
      </c>
      <c r="C42" s="18">
        <f>10000-5000</f>
        <v>5000</v>
      </c>
      <c r="D42" s="18">
        <v>10000</v>
      </c>
      <c r="E42" s="37">
        <v>10000</v>
      </c>
    </row>
    <row r="43" spans="1:5" ht="93.75" hidden="1">
      <c r="A43" s="13" t="s">
        <v>127</v>
      </c>
      <c r="B43" s="14" t="s">
        <v>128</v>
      </c>
      <c r="C43" s="22">
        <f>SUM(C41:C42)</f>
        <v>1440392</v>
      </c>
      <c r="D43" s="22">
        <f>D44+D47+D50+D53</f>
        <v>0</v>
      </c>
      <c r="E43" s="22">
        <f>E44+E47+E50+E53</f>
        <v>0</v>
      </c>
    </row>
    <row r="44" spans="1:5" ht="75" hidden="1">
      <c r="A44" s="33" t="s">
        <v>141</v>
      </c>
      <c r="B44" s="19" t="s">
        <v>144</v>
      </c>
      <c r="C44" s="9">
        <f aca="true" t="shared" si="3" ref="C44:E45">C45</f>
        <v>0</v>
      </c>
      <c r="D44" s="9">
        <f t="shared" si="3"/>
        <v>0</v>
      </c>
      <c r="E44" s="9">
        <f t="shared" si="3"/>
        <v>0</v>
      </c>
    </row>
    <row r="45" spans="1:5" ht="16.5" customHeight="1" hidden="1">
      <c r="A45" s="33" t="s">
        <v>142</v>
      </c>
      <c r="B45" s="19" t="s">
        <v>145</v>
      </c>
      <c r="C45" s="9">
        <f t="shared" si="3"/>
        <v>0</v>
      </c>
      <c r="D45" s="9">
        <f t="shared" si="3"/>
        <v>0</v>
      </c>
      <c r="E45" s="9">
        <f t="shared" si="3"/>
        <v>0</v>
      </c>
    </row>
    <row r="46" spans="1:5" ht="93.75" hidden="1">
      <c r="A46" s="33" t="s">
        <v>143</v>
      </c>
      <c r="B46" s="19" t="s">
        <v>145</v>
      </c>
      <c r="C46" s="17">
        <v>0</v>
      </c>
      <c r="D46" s="17">
        <v>0</v>
      </c>
      <c r="E46" s="17">
        <v>0</v>
      </c>
    </row>
    <row r="47" spans="1:5" ht="37.5" hidden="1">
      <c r="A47" s="33" t="s">
        <v>146</v>
      </c>
      <c r="B47" s="19" t="s">
        <v>149</v>
      </c>
      <c r="C47" s="9">
        <f aca="true" t="shared" si="4" ref="C47:E48">C48</f>
        <v>0</v>
      </c>
      <c r="D47" s="9">
        <f t="shared" si="4"/>
        <v>0</v>
      </c>
      <c r="E47" s="9">
        <f t="shared" si="4"/>
        <v>0</v>
      </c>
    </row>
    <row r="48" spans="1:5" ht="37.5" hidden="1">
      <c r="A48" s="33" t="s">
        <v>147</v>
      </c>
      <c r="B48" s="19" t="s">
        <v>150</v>
      </c>
      <c r="C48" s="9">
        <f t="shared" si="4"/>
        <v>0</v>
      </c>
      <c r="D48" s="9">
        <f t="shared" si="4"/>
        <v>0</v>
      </c>
      <c r="E48" s="9">
        <f t="shared" si="4"/>
        <v>0</v>
      </c>
    </row>
    <row r="49" spans="1:5" ht="37.5" hidden="1">
      <c r="A49" s="33" t="s">
        <v>148</v>
      </c>
      <c r="B49" s="19" t="s">
        <v>150</v>
      </c>
      <c r="C49" s="17">
        <v>0</v>
      </c>
      <c r="D49" s="17">
        <v>0</v>
      </c>
      <c r="E49" s="17">
        <v>0</v>
      </c>
    </row>
    <row r="50" spans="1:5" ht="75" hidden="1">
      <c r="A50" s="33" t="s">
        <v>151</v>
      </c>
      <c r="B50" s="19" t="s">
        <v>154</v>
      </c>
      <c r="C50" s="9">
        <f aca="true" t="shared" si="5" ref="C50:E51">C51</f>
        <v>0</v>
      </c>
      <c r="D50" s="9">
        <f t="shared" si="5"/>
        <v>0</v>
      </c>
      <c r="E50" s="9">
        <f t="shared" si="5"/>
        <v>0</v>
      </c>
    </row>
    <row r="51" spans="1:5" ht="37.5" hidden="1">
      <c r="A51" s="33" t="s">
        <v>152</v>
      </c>
      <c r="B51" s="19" t="s">
        <v>155</v>
      </c>
      <c r="C51" s="9">
        <f t="shared" si="5"/>
        <v>0</v>
      </c>
      <c r="D51" s="9">
        <f t="shared" si="5"/>
        <v>0</v>
      </c>
      <c r="E51" s="9">
        <f t="shared" si="5"/>
        <v>0</v>
      </c>
    </row>
    <row r="52" spans="1:5" ht="37.5" hidden="1">
      <c r="A52" s="33" t="s">
        <v>153</v>
      </c>
      <c r="B52" s="19" t="s">
        <v>155</v>
      </c>
      <c r="C52" s="17">
        <v>0</v>
      </c>
      <c r="D52" s="17">
        <v>0</v>
      </c>
      <c r="E52" s="17">
        <v>0</v>
      </c>
    </row>
    <row r="53" spans="1:5" ht="54" customHeight="1" hidden="1">
      <c r="A53" s="32" t="s">
        <v>130</v>
      </c>
      <c r="B53" s="19" t="s">
        <v>131</v>
      </c>
      <c r="C53" s="9">
        <f>C54+C57</f>
        <v>0</v>
      </c>
      <c r="D53" s="9">
        <f>D54+D57</f>
        <v>0</v>
      </c>
      <c r="E53" s="9">
        <f>E54+E57</f>
        <v>0</v>
      </c>
    </row>
    <row r="54" spans="1:5" ht="40.5" customHeight="1" hidden="1">
      <c r="A54" s="33" t="s">
        <v>156</v>
      </c>
      <c r="B54" s="19" t="s">
        <v>157</v>
      </c>
      <c r="C54" s="9">
        <f aca="true" t="shared" si="6" ref="C54:E55">C55</f>
        <v>0</v>
      </c>
      <c r="D54" s="9">
        <f t="shared" si="6"/>
        <v>0</v>
      </c>
      <c r="E54" s="9">
        <f t="shared" si="6"/>
        <v>0</v>
      </c>
    </row>
    <row r="55" spans="1:5" ht="140.25" customHeight="1" hidden="1">
      <c r="A55" s="33" t="s">
        <v>158</v>
      </c>
      <c r="B55" s="19" t="s">
        <v>159</v>
      </c>
      <c r="C55" s="9">
        <f t="shared" si="6"/>
        <v>0</v>
      </c>
      <c r="D55" s="9">
        <f t="shared" si="6"/>
        <v>0</v>
      </c>
      <c r="E55" s="9">
        <f t="shared" si="6"/>
        <v>0</v>
      </c>
    </row>
    <row r="56" spans="1:5" ht="143.25" customHeight="1" hidden="1">
      <c r="A56" s="33" t="s">
        <v>160</v>
      </c>
      <c r="B56" s="19" t="s">
        <v>159</v>
      </c>
      <c r="C56" s="17">
        <v>0</v>
      </c>
      <c r="D56" s="17">
        <v>0</v>
      </c>
      <c r="E56" s="17">
        <v>0</v>
      </c>
    </row>
    <row r="57" spans="1:5" ht="37.5" hidden="1">
      <c r="A57" s="32" t="s">
        <v>132</v>
      </c>
      <c r="B57" s="19" t="s">
        <v>133</v>
      </c>
      <c r="C57" s="17">
        <f aca="true" t="shared" si="7" ref="C57:E58">C58</f>
        <v>0</v>
      </c>
      <c r="D57" s="17">
        <f t="shared" si="7"/>
        <v>0</v>
      </c>
      <c r="E57" s="17">
        <f t="shared" si="7"/>
        <v>0</v>
      </c>
    </row>
    <row r="58" spans="1:5" ht="0.75" customHeight="1" hidden="1">
      <c r="A58" s="32" t="s">
        <v>134</v>
      </c>
      <c r="B58" s="19" t="s">
        <v>135</v>
      </c>
      <c r="C58" s="17">
        <f t="shared" si="7"/>
        <v>0</v>
      </c>
      <c r="D58" s="17">
        <f t="shared" si="7"/>
        <v>0</v>
      </c>
      <c r="E58" s="17">
        <f t="shared" si="7"/>
        <v>0</v>
      </c>
    </row>
    <row r="59" spans="1:5" ht="75" hidden="1">
      <c r="A59" s="32" t="s">
        <v>136</v>
      </c>
      <c r="B59" s="19" t="s">
        <v>135</v>
      </c>
      <c r="C59" s="18">
        <v>0</v>
      </c>
      <c r="D59" s="18">
        <v>0</v>
      </c>
      <c r="E59" s="37">
        <v>0</v>
      </c>
    </row>
    <row r="60" spans="1:5" ht="93.75">
      <c r="A60" s="13" t="s">
        <v>127</v>
      </c>
      <c r="B60" s="14" t="s">
        <v>128</v>
      </c>
      <c r="C60" s="47">
        <f>SUM(C61:C62)</f>
        <v>204.23999999999998</v>
      </c>
      <c r="D60" s="47">
        <f>SUM(D61:D62)</f>
        <v>0</v>
      </c>
      <c r="E60" s="47">
        <f>SUM(E61:E62)</f>
        <v>0</v>
      </c>
    </row>
    <row r="61" spans="1:5" ht="56.25">
      <c r="A61" s="46" t="s">
        <v>194</v>
      </c>
      <c r="B61" s="19" t="s">
        <v>195</v>
      </c>
      <c r="C61" s="18">
        <v>-77.66</v>
      </c>
      <c r="D61" s="18">
        <v>0</v>
      </c>
      <c r="E61" s="37">
        <v>0</v>
      </c>
    </row>
    <row r="62" spans="1:5" ht="56.25">
      <c r="A62" s="46" t="s">
        <v>197</v>
      </c>
      <c r="B62" s="19" t="s">
        <v>196</v>
      </c>
      <c r="C62" s="18">
        <v>281.9</v>
      </c>
      <c r="D62" s="18">
        <v>0</v>
      </c>
      <c r="E62" s="37">
        <v>0</v>
      </c>
    </row>
    <row r="63" spans="1:7" ht="93.75">
      <c r="A63" s="13" t="s">
        <v>17</v>
      </c>
      <c r="B63" s="16" t="s">
        <v>52</v>
      </c>
      <c r="C63" s="22">
        <f>SUM(C64:C65)</f>
        <v>5242654.91</v>
      </c>
      <c r="D63" s="40">
        <f>SUM(D64:D65)</f>
        <v>2581328</v>
      </c>
      <c r="E63" s="40">
        <f>SUM(E64:E65)</f>
        <v>2581328</v>
      </c>
      <c r="F63" s="7"/>
      <c r="G63" s="7"/>
    </row>
    <row r="64" spans="1:5" ht="187.5">
      <c r="A64" s="32" t="s">
        <v>18</v>
      </c>
      <c r="B64" s="19" t="s">
        <v>53</v>
      </c>
      <c r="C64" s="25">
        <f>3006328-16299.87+57755.87+21066.4+212359.81+89007.05+899641.49+788539.64+155956.65</f>
        <v>5214355.04</v>
      </c>
      <c r="D64" s="25">
        <v>2581328</v>
      </c>
      <c r="E64" s="25">
        <v>2581328</v>
      </c>
    </row>
    <row r="65" spans="1:5" ht="168.75">
      <c r="A65" s="46" t="s">
        <v>199</v>
      </c>
      <c r="B65" s="19" t="s">
        <v>198</v>
      </c>
      <c r="C65" s="25">
        <f>16299.87+6000+6000</f>
        <v>28299.870000000003</v>
      </c>
      <c r="D65" s="25">
        <v>0</v>
      </c>
      <c r="E65" s="25">
        <v>0</v>
      </c>
    </row>
    <row r="66" spans="1:5" ht="37.5">
      <c r="A66" s="13" t="s">
        <v>19</v>
      </c>
      <c r="B66" s="16" t="s">
        <v>32</v>
      </c>
      <c r="C66" s="22">
        <f>C67</f>
        <v>357521.01999999996</v>
      </c>
      <c r="D66" s="22">
        <f>D67</f>
        <v>203200</v>
      </c>
      <c r="E66" s="22">
        <f>E67</f>
        <v>210100</v>
      </c>
    </row>
    <row r="67" spans="1:5" ht="37.5">
      <c r="A67" s="32" t="s">
        <v>26</v>
      </c>
      <c r="B67" s="11" t="s">
        <v>54</v>
      </c>
      <c r="C67" s="9">
        <f>237400+114973.36+6147.66-1000</f>
        <v>357521.01999999996</v>
      </c>
      <c r="D67" s="9">
        <v>203200</v>
      </c>
      <c r="E67" s="9">
        <v>210100</v>
      </c>
    </row>
    <row r="68" spans="1:5" ht="75">
      <c r="A68" s="13" t="s">
        <v>20</v>
      </c>
      <c r="B68" s="14" t="s">
        <v>55</v>
      </c>
      <c r="C68" s="22">
        <f>C69+C70</f>
        <v>387330.07</v>
      </c>
      <c r="D68" s="22">
        <f>D69+D70</f>
        <v>289000</v>
      </c>
      <c r="E68" s="22">
        <f>E69+E70</f>
        <v>289000</v>
      </c>
    </row>
    <row r="69" spans="1:5" ht="37.5">
      <c r="A69" s="32" t="s">
        <v>27</v>
      </c>
      <c r="B69" s="19" t="s">
        <v>56</v>
      </c>
      <c r="C69" s="9">
        <f>295000-23697.39-12302.61</f>
        <v>259000</v>
      </c>
      <c r="D69" s="9">
        <v>259000</v>
      </c>
      <c r="E69" s="9">
        <v>259000</v>
      </c>
    </row>
    <row r="70" spans="1:5" ht="37.5">
      <c r="A70" s="32" t="s">
        <v>37</v>
      </c>
      <c r="B70" s="11" t="s">
        <v>57</v>
      </c>
      <c r="C70" s="17">
        <f>30000+23697.39+9864.99+31515.74+1686.65+10238.13+16398.99+4928.18</f>
        <v>128330.07</v>
      </c>
      <c r="D70" s="17">
        <v>30000</v>
      </c>
      <c r="E70" s="17">
        <v>30000</v>
      </c>
    </row>
    <row r="71" spans="1:5" ht="75" hidden="1">
      <c r="A71" s="26" t="s">
        <v>129</v>
      </c>
      <c r="B71" s="11" t="s">
        <v>126</v>
      </c>
      <c r="C71" s="17">
        <v>0</v>
      </c>
      <c r="D71" s="17">
        <v>0</v>
      </c>
      <c r="E71" s="37">
        <v>0</v>
      </c>
    </row>
    <row r="72" spans="1:5" ht="75" hidden="1">
      <c r="A72" s="26" t="s">
        <v>161</v>
      </c>
      <c r="B72" s="11" t="s">
        <v>126</v>
      </c>
      <c r="C72" s="17">
        <v>0</v>
      </c>
      <c r="D72" s="17">
        <v>0</v>
      </c>
      <c r="E72" s="37">
        <v>0</v>
      </c>
    </row>
    <row r="73" spans="1:5" ht="56.25">
      <c r="A73" s="13" t="s">
        <v>21</v>
      </c>
      <c r="B73" s="16" t="s">
        <v>58</v>
      </c>
      <c r="C73" s="22">
        <f>SUM(C74:C75)</f>
        <v>1103864.3399999999</v>
      </c>
      <c r="D73" s="40">
        <f>SUM(D74:D75)</f>
        <v>255000</v>
      </c>
      <c r="E73" s="40">
        <f>SUM(E74:E75)</f>
        <v>255000</v>
      </c>
    </row>
    <row r="74" spans="1:5" ht="168.75">
      <c r="A74" s="32" t="s">
        <v>22</v>
      </c>
      <c r="B74" s="19" t="s">
        <v>59</v>
      </c>
      <c r="C74" s="17">
        <v>278531.92</v>
      </c>
      <c r="D74" s="17">
        <v>200000</v>
      </c>
      <c r="E74" s="17">
        <v>200000</v>
      </c>
    </row>
    <row r="75" spans="1:5" ht="75">
      <c r="A75" s="32" t="s">
        <v>23</v>
      </c>
      <c r="B75" s="11" t="s">
        <v>60</v>
      </c>
      <c r="C75" s="25">
        <f>55000+5343.65+7525.83+123810.23+113868.27+97352.07+73252.51+349179.86</f>
        <v>825332.4199999999</v>
      </c>
      <c r="D75" s="25">
        <v>55000</v>
      </c>
      <c r="E75" s="25">
        <v>55000</v>
      </c>
    </row>
    <row r="76" spans="1:5" ht="37.5">
      <c r="A76" s="13" t="s">
        <v>24</v>
      </c>
      <c r="B76" s="16" t="s">
        <v>61</v>
      </c>
      <c r="C76" s="22">
        <f>SUM(C77:C86)</f>
        <v>315404.92000000004</v>
      </c>
      <c r="D76" s="40">
        <f>SUM(D77:D86)</f>
        <v>230350</v>
      </c>
      <c r="E76" s="40">
        <f>SUM(E77:E86)</f>
        <v>230350</v>
      </c>
    </row>
    <row r="77" spans="1:5" ht="75">
      <c r="A77" s="32" t="s">
        <v>46</v>
      </c>
      <c r="B77" s="11" t="s">
        <v>62</v>
      </c>
      <c r="C77" s="9">
        <f>213350-10660-1.43-9051+2438.77+19101.5+12571.69</f>
        <v>227749.53</v>
      </c>
      <c r="D77" s="9">
        <v>213350</v>
      </c>
      <c r="E77" s="9">
        <v>213350</v>
      </c>
    </row>
    <row r="78" spans="1:5" ht="243.75">
      <c r="A78" s="33" t="s">
        <v>171</v>
      </c>
      <c r="B78" s="31" t="s">
        <v>172</v>
      </c>
      <c r="C78" s="9">
        <f>6000+10660-6000</f>
        <v>10660</v>
      </c>
      <c r="D78" s="9">
        <v>6000</v>
      </c>
      <c r="E78" s="9">
        <v>6000</v>
      </c>
    </row>
    <row r="79" spans="1:5" ht="131.25" hidden="1">
      <c r="A79" s="33" t="s">
        <v>162</v>
      </c>
      <c r="B79" s="31" t="s">
        <v>163</v>
      </c>
      <c r="C79" s="9">
        <f>C80</f>
        <v>0</v>
      </c>
      <c r="D79" s="9">
        <f>D80</f>
        <v>0</v>
      </c>
      <c r="E79" s="9">
        <f>E80</f>
        <v>0</v>
      </c>
    </row>
    <row r="80" spans="1:5" ht="168.75" hidden="1">
      <c r="A80" s="33" t="s">
        <v>164</v>
      </c>
      <c r="B80" s="31" t="s">
        <v>165</v>
      </c>
      <c r="C80" s="9">
        <f>SUM(C81:C82)</f>
        <v>0</v>
      </c>
      <c r="D80" s="9">
        <f>SUM(D81:D82)</f>
        <v>0</v>
      </c>
      <c r="E80" s="9">
        <f>SUM(E81:E82)</f>
        <v>0</v>
      </c>
    </row>
    <row r="81" spans="1:5" ht="168.75" hidden="1">
      <c r="A81" s="33" t="s">
        <v>166</v>
      </c>
      <c r="B81" s="31" t="s">
        <v>165</v>
      </c>
      <c r="C81" s="9">
        <v>0</v>
      </c>
      <c r="D81" s="9">
        <v>0</v>
      </c>
      <c r="E81" s="37">
        <v>0</v>
      </c>
    </row>
    <row r="82" spans="1:5" ht="168.75" hidden="1">
      <c r="A82" s="33" t="s">
        <v>167</v>
      </c>
      <c r="B82" s="31" t="s">
        <v>165</v>
      </c>
      <c r="C82" s="9">
        <v>0</v>
      </c>
      <c r="D82" s="9">
        <v>0</v>
      </c>
      <c r="E82" s="37">
        <v>0</v>
      </c>
    </row>
    <row r="83" spans="1:5" ht="37.5">
      <c r="A83" s="32" t="s">
        <v>47</v>
      </c>
      <c r="B83" s="12" t="s">
        <v>63</v>
      </c>
      <c r="C83" s="10">
        <f>11000-6000-1000-1878.61</f>
        <v>2121.3900000000003</v>
      </c>
      <c r="D83" s="10">
        <v>11000</v>
      </c>
      <c r="E83" s="10">
        <v>11000</v>
      </c>
    </row>
    <row r="84" spans="1:5" ht="105.75" customHeight="1" hidden="1">
      <c r="A84" s="33" t="s">
        <v>168</v>
      </c>
      <c r="B84" s="19" t="s">
        <v>169</v>
      </c>
      <c r="C84" s="10">
        <f>C85</f>
        <v>0</v>
      </c>
      <c r="D84" s="10">
        <f>D85</f>
        <v>0</v>
      </c>
      <c r="E84" s="10">
        <f>E85</f>
        <v>0</v>
      </c>
    </row>
    <row r="85" spans="1:5" ht="48.75" customHeight="1" hidden="1">
      <c r="A85" s="33" t="s">
        <v>170</v>
      </c>
      <c r="B85" s="19" t="s">
        <v>169</v>
      </c>
      <c r="C85" s="10">
        <v>0</v>
      </c>
      <c r="D85" s="10">
        <v>0</v>
      </c>
      <c r="E85" s="38">
        <v>0</v>
      </c>
    </row>
    <row r="86" spans="1:5" ht="48.75" customHeight="1">
      <c r="A86" s="48" t="s">
        <v>200</v>
      </c>
      <c r="B86" s="19" t="s">
        <v>201</v>
      </c>
      <c r="C86" s="10">
        <f>9051+65823</f>
        <v>74874</v>
      </c>
      <c r="D86" s="10">
        <v>0</v>
      </c>
      <c r="E86" s="38">
        <v>0</v>
      </c>
    </row>
    <row r="87" spans="1:5" ht="37.5">
      <c r="A87" s="13" t="s">
        <v>25</v>
      </c>
      <c r="B87" s="14" t="s">
        <v>44</v>
      </c>
      <c r="C87" s="15">
        <f>C88+C104+C108+C113+C117+C121+C123+C126</f>
        <v>421340582.84999996</v>
      </c>
      <c r="D87" s="15">
        <f>D88+D104+D108+D113+D117</f>
        <v>286425061.95000005</v>
      </c>
      <c r="E87" s="15">
        <f>E88+E104+E108+E113+E117</f>
        <v>283593491.65000004</v>
      </c>
    </row>
    <row r="88" spans="1:5" ht="93.75">
      <c r="A88" s="13" t="s">
        <v>33</v>
      </c>
      <c r="B88" s="14" t="s">
        <v>64</v>
      </c>
      <c r="C88" s="15">
        <f>C89+C90+C95+C96</f>
        <v>421153115.58</v>
      </c>
      <c r="D88" s="15">
        <f>D89+D90+D95+D96</f>
        <v>286425061.95000005</v>
      </c>
      <c r="E88" s="15">
        <f>E89+E90+E95+E96</f>
        <v>283593491.65000004</v>
      </c>
    </row>
    <row r="89" spans="1:5" ht="37.5">
      <c r="A89" s="42" t="s">
        <v>41</v>
      </c>
      <c r="B89" s="11" t="s">
        <v>65</v>
      </c>
      <c r="C89" s="17">
        <f>155031688.11+5038492+6376518</f>
        <v>166446698.11</v>
      </c>
      <c r="D89" s="17">
        <v>109434300</v>
      </c>
      <c r="E89" s="17">
        <v>109117800</v>
      </c>
    </row>
    <row r="90" spans="1:5" s="6" customFormat="1" ht="56.25">
      <c r="A90" s="42" t="s">
        <v>42</v>
      </c>
      <c r="B90" s="19" t="s">
        <v>66</v>
      </c>
      <c r="C90" s="17">
        <f>32475726.94+10227700+5390565.84+8041282.85+1729880.04-1585970.39</f>
        <v>56279185.28</v>
      </c>
      <c r="D90" s="17">
        <f>12040987.83+11983406.04</f>
        <v>24024393.869999997</v>
      </c>
      <c r="E90" s="17">
        <f>9471059.63+11983406.04</f>
        <v>21454465.67</v>
      </c>
    </row>
    <row r="91" spans="1:5" s="6" customFormat="1" ht="93.75" hidden="1">
      <c r="A91" s="42" t="s">
        <v>103</v>
      </c>
      <c r="B91" s="19" t="s">
        <v>104</v>
      </c>
      <c r="C91" s="17">
        <f aca="true" t="shared" si="8" ref="C91:E92">C92</f>
        <v>0</v>
      </c>
      <c r="D91" s="17">
        <f t="shared" si="8"/>
        <v>0</v>
      </c>
      <c r="E91" s="17">
        <f t="shared" si="8"/>
        <v>0</v>
      </c>
    </row>
    <row r="92" spans="1:5" s="6" customFormat="1" ht="93.75" hidden="1">
      <c r="A92" s="42" t="s">
        <v>105</v>
      </c>
      <c r="B92" s="19" t="s">
        <v>106</v>
      </c>
      <c r="C92" s="17">
        <f t="shared" si="8"/>
        <v>0</v>
      </c>
      <c r="D92" s="17">
        <f t="shared" si="8"/>
        <v>0</v>
      </c>
      <c r="E92" s="17">
        <f t="shared" si="8"/>
        <v>0</v>
      </c>
    </row>
    <row r="93" spans="1:5" s="6" customFormat="1" ht="93.75" hidden="1">
      <c r="A93" s="42" t="s">
        <v>107</v>
      </c>
      <c r="B93" s="19" t="s">
        <v>106</v>
      </c>
      <c r="C93" s="17">
        <v>0</v>
      </c>
      <c r="D93" s="17">
        <v>0</v>
      </c>
      <c r="E93" s="38">
        <v>0</v>
      </c>
    </row>
    <row r="94" spans="1:5" ht="37.5" hidden="1">
      <c r="A94" s="42" t="s">
        <v>115</v>
      </c>
      <c r="B94" s="19" t="s">
        <v>67</v>
      </c>
      <c r="C94" s="17">
        <v>0</v>
      </c>
      <c r="D94" s="17">
        <v>0</v>
      </c>
      <c r="E94" s="38">
        <v>0</v>
      </c>
    </row>
    <row r="95" spans="1:5" ht="37.5">
      <c r="A95" s="42" t="s">
        <v>43</v>
      </c>
      <c r="B95" s="11" t="s">
        <v>68</v>
      </c>
      <c r="C95" s="17">
        <f>141815875.25-955.48+2665987.39+369307.48+1703016+1786561.07-1733988.34</f>
        <v>146605803.36999997</v>
      </c>
      <c r="D95" s="17">
        <v>141228625.85</v>
      </c>
      <c r="E95" s="17">
        <v>141287083.75</v>
      </c>
    </row>
    <row r="96" spans="1:5" ht="18.75">
      <c r="A96" s="21" t="s">
        <v>69</v>
      </c>
      <c r="B96" s="11" t="s">
        <v>70</v>
      </c>
      <c r="C96" s="17">
        <f>8870888+10213533.43+745321.23+30922600+1171800+167978-270691.84</f>
        <v>51821428.81999999</v>
      </c>
      <c r="D96" s="17">
        <f>9261488+1683976+745321.23+46957</f>
        <v>11737742.23</v>
      </c>
      <c r="E96" s="17">
        <f>9236236+1683976-486796+745321.23+555405</f>
        <v>11734142.23</v>
      </c>
    </row>
    <row r="97" spans="1:5" ht="131.25" hidden="1">
      <c r="A97" s="21" t="s">
        <v>71</v>
      </c>
      <c r="B97" s="11" t="s">
        <v>72</v>
      </c>
      <c r="C97" s="17">
        <f>C98</f>
        <v>0</v>
      </c>
      <c r="D97" s="17">
        <f>D98</f>
        <v>0</v>
      </c>
      <c r="E97" s="34"/>
    </row>
    <row r="98" spans="1:5" ht="131.25" hidden="1">
      <c r="A98" s="21" t="s">
        <v>73</v>
      </c>
      <c r="B98" s="11" t="s">
        <v>74</v>
      </c>
      <c r="C98" s="17">
        <f>C99</f>
        <v>0</v>
      </c>
      <c r="D98" s="17">
        <f>D99</f>
        <v>0</v>
      </c>
      <c r="E98" s="34"/>
    </row>
    <row r="99" spans="1:5" ht="131.25" hidden="1">
      <c r="A99" s="21" t="s">
        <v>75</v>
      </c>
      <c r="B99" s="11" t="s">
        <v>74</v>
      </c>
      <c r="C99" s="17">
        <v>0</v>
      </c>
      <c r="D99" s="17">
        <v>0</v>
      </c>
      <c r="E99" s="34"/>
    </row>
    <row r="100" spans="1:5" ht="93.75" hidden="1">
      <c r="A100" s="21" t="s">
        <v>93</v>
      </c>
      <c r="B100" s="11" t="s">
        <v>94</v>
      </c>
      <c r="C100" s="17">
        <f aca="true" t="shared" si="9" ref="C100:D102">C101</f>
        <v>0</v>
      </c>
      <c r="D100" s="17">
        <f t="shared" si="9"/>
        <v>0</v>
      </c>
      <c r="E100" s="34"/>
    </row>
    <row r="101" spans="1:5" ht="102.75" customHeight="1" hidden="1">
      <c r="A101" s="21" t="s">
        <v>95</v>
      </c>
      <c r="B101" s="11" t="s">
        <v>96</v>
      </c>
      <c r="C101" s="17">
        <f t="shared" si="9"/>
        <v>0</v>
      </c>
      <c r="D101" s="17">
        <f t="shared" si="9"/>
        <v>0</v>
      </c>
      <c r="E101" s="34"/>
    </row>
    <row r="102" spans="1:5" ht="75" hidden="1">
      <c r="A102" s="21" t="s">
        <v>97</v>
      </c>
      <c r="B102" s="11" t="s">
        <v>98</v>
      </c>
      <c r="C102" s="17">
        <f t="shared" si="9"/>
        <v>0</v>
      </c>
      <c r="D102" s="17">
        <f t="shared" si="9"/>
        <v>0</v>
      </c>
      <c r="E102" s="34"/>
    </row>
    <row r="103" spans="1:5" ht="66.75" customHeight="1" hidden="1">
      <c r="A103" s="21" t="s">
        <v>99</v>
      </c>
      <c r="B103" s="11" t="s">
        <v>98</v>
      </c>
      <c r="C103" s="17">
        <v>0</v>
      </c>
      <c r="D103" s="17">
        <v>0</v>
      </c>
      <c r="E103" s="34"/>
    </row>
    <row r="104" spans="1:5" ht="48.75" customHeight="1" hidden="1">
      <c r="A104" s="20" t="s">
        <v>76</v>
      </c>
      <c r="B104" s="16" t="s">
        <v>77</v>
      </c>
      <c r="C104" s="15">
        <f aca="true" t="shared" si="10" ref="C104:D106">C105</f>
        <v>0</v>
      </c>
      <c r="D104" s="15">
        <f t="shared" si="10"/>
        <v>0</v>
      </c>
      <c r="E104" s="34"/>
    </row>
    <row r="105" spans="1:5" ht="48" customHeight="1" hidden="1">
      <c r="A105" s="21" t="s">
        <v>78</v>
      </c>
      <c r="B105" s="11" t="s">
        <v>79</v>
      </c>
      <c r="C105" s="17">
        <f t="shared" si="10"/>
        <v>0</v>
      </c>
      <c r="D105" s="17">
        <f t="shared" si="10"/>
        <v>0</v>
      </c>
      <c r="E105" s="34"/>
    </row>
    <row r="106" spans="1:5" ht="112.5" hidden="1">
      <c r="A106" s="21" t="s">
        <v>80</v>
      </c>
      <c r="B106" s="11" t="s">
        <v>81</v>
      </c>
      <c r="C106" s="17">
        <f t="shared" si="10"/>
        <v>0</v>
      </c>
      <c r="D106" s="17">
        <f t="shared" si="10"/>
        <v>0</v>
      </c>
      <c r="E106" s="34"/>
    </row>
    <row r="107" spans="1:5" ht="112.5" hidden="1">
      <c r="A107" s="21" t="s">
        <v>82</v>
      </c>
      <c r="B107" s="11" t="s">
        <v>81</v>
      </c>
      <c r="C107" s="17">
        <v>0</v>
      </c>
      <c r="D107" s="17">
        <v>0</v>
      </c>
      <c r="E107" s="34"/>
    </row>
    <row r="108" spans="1:5" ht="131.25" hidden="1">
      <c r="A108" s="20" t="s">
        <v>83</v>
      </c>
      <c r="B108" s="16" t="s">
        <v>84</v>
      </c>
      <c r="C108" s="15">
        <f>C109</f>
        <v>0</v>
      </c>
      <c r="D108" s="15">
        <f>D109</f>
        <v>0</v>
      </c>
      <c r="E108" s="34"/>
    </row>
    <row r="109" spans="1:5" ht="112.5" hidden="1">
      <c r="A109" s="21" t="s">
        <v>85</v>
      </c>
      <c r="B109" s="11" t="s">
        <v>86</v>
      </c>
      <c r="C109" s="17">
        <f>C110</f>
        <v>0</v>
      </c>
      <c r="D109" s="17">
        <f>D110</f>
        <v>0</v>
      </c>
      <c r="E109" s="34"/>
    </row>
    <row r="110" spans="1:5" ht="112.5" hidden="1">
      <c r="A110" s="21" t="s">
        <v>87</v>
      </c>
      <c r="B110" s="11" t="s">
        <v>88</v>
      </c>
      <c r="C110" s="17">
        <f>SUM(C111:C112)</f>
        <v>0</v>
      </c>
      <c r="D110" s="17">
        <f>SUM(D111:D112)</f>
        <v>0</v>
      </c>
      <c r="E110" s="34"/>
    </row>
    <row r="111" spans="1:5" ht="93.75" hidden="1">
      <c r="A111" s="21" t="s">
        <v>89</v>
      </c>
      <c r="B111" s="11" t="s">
        <v>90</v>
      </c>
      <c r="C111" s="17">
        <v>0</v>
      </c>
      <c r="D111" s="17">
        <v>0</v>
      </c>
      <c r="E111" s="34"/>
    </row>
    <row r="112" spans="1:5" ht="0.75" customHeight="1" hidden="1">
      <c r="A112" s="21" t="s">
        <v>91</v>
      </c>
      <c r="B112" s="11" t="s">
        <v>92</v>
      </c>
      <c r="C112" s="17">
        <v>0</v>
      </c>
      <c r="D112" s="17">
        <v>0</v>
      </c>
      <c r="E112" s="34"/>
    </row>
    <row r="113" spans="1:5" ht="42" customHeight="1" hidden="1">
      <c r="A113" s="20" t="s">
        <v>118</v>
      </c>
      <c r="B113" s="16" t="s">
        <v>119</v>
      </c>
      <c r="C113" s="15">
        <f aca="true" t="shared" si="11" ref="C113:E115">C114</f>
        <v>0</v>
      </c>
      <c r="D113" s="15">
        <f t="shared" si="11"/>
        <v>0</v>
      </c>
      <c r="E113" s="15">
        <f t="shared" si="11"/>
        <v>0</v>
      </c>
    </row>
    <row r="114" spans="1:5" ht="42" customHeight="1" hidden="1">
      <c r="A114" s="21" t="s">
        <v>78</v>
      </c>
      <c r="B114" s="11" t="s">
        <v>117</v>
      </c>
      <c r="C114" s="17">
        <f t="shared" si="11"/>
        <v>0</v>
      </c>
      <c r="D114" s="17">
        <f t="shared" si="11"/>
        <v>0</v>
      </c>
      <c r="E114" s="17">
        <f t="shared" si="11"/>
        <v>0</v>
      </c>
    </row>
    <row r="115" spans="1:5" ht="102.75" customHeight="1" hidden="1">
      <c r="A115" s="21" t="s">
        <v>80</v>
      </c>
      <c r="B115" s="11" t="s">
        <v>116</v>
      </c>
      <c r="C115" s="17">
        <f t="shared" si="11"/>
        <v>0</v>
      </c>
      <c r="D115" s="17">
        <f t="shared" si="11"/>
        <v>0</v>
      </c>
      <c r="E115" s="17">
        <f t="shared" si="11"/>
        <v>0</v>
      </c>
    </row>
    <row r="116" spans="1:5" ht="103.5" customHeight="1" hidden="1">
      <c r="A116" s="21" t="s">
        <v>82</v>
      </c>
      <c r="B116" s="11" t="s">
        <v>116</v>
      </c>
      <c r="C116" s="17">
        <v>0</v>
      </c>
      <c r="D116" s="17">
        <v>0</v>
      </c>
      <c r="E116" s="38">
        <v>0</v>
      </c>
    </row>
    <row r="117" spans="1:5" ht="96.75" customHeight="1" hidden="1">
      <c r="A117" s="20" t="s">
        <v>120</v>
      </c>
      <c r="B117" s="16" t="s">
        <v>84</v>
      </c>
      <c r="C117" s="15">
        <f aca="true" t="shared" si="12" ref="C117:E118">C118</f>
        <v>0</v>
      </c>
      <c r="D117" s="15">
        <f t="shared" si="12"/>
        <v>0</v>
      </c>
      <c r="E117" s="15">
        <f t="shared" si="12"/>
        <v>0</v>
      </c>
    </row>
    <row r="118" spans="1:5" ht="115.5" customHeight="1" hidden="1">
      <c r="A118" s="21" t="s">
        <v>85</v>
      </c>
      <c r="B118" s="11" t="s">
        <v>121</v>
      </c>
      <c r="C118" s="17">
        <f t="shared" si="12"/>
        <v>0</v>
      </c>
      <c r="D118" s="17">
        <f t="shared" si="12"/>
        <v>0</v>
      </c>
      <c r="E118" s="17">
        <f t="shared" si="12"/>
        <v>0</v>
      </c>
    </row>
    <row r="119" spans="1:5" ht="107.25" customHeight="1" hidden="1">
      <c r="A119" s="21" t="s">
        <v>87</v>
      </c>
      <c r="B119" s="11" t="s">
        <v>88</v>
      </c>
      <c r="C119" s="17">
        <f>SUM(C120:C120)</f>
        <v>0</v>
      </c>
      <c r="D119" s="17">
        <f>SUM(D120:D120)</f>
        <v>0</v>
      </c>
      <c r="E119" s="17">
        <f>SUM(E120:E120)</f>
        <v>0</v>
      </c>
    </row>
    <row r="120" spans="1:5" ht="108" customHeight="1" hidden="1">
      <c r="A120" s="21" t="s">
        <v>89</v>
      </c>
      <c r="B120" s="11" t="s">
        <v>88</v>
      </c>
      <c r="C120" s="17">
        <v>0</v>
      </c>
      <c r="D120" s="17">
        <v>0</v>
      </c>
      <c r="E120" s="38">
        <v>0</v>
      </c>
    </row>
    <row r="121" spans="1:5" ht="58.5" customHeight="1">
      <c r="A121" s="13" t="s">
        <v>76</v>
      </c>
      <c r="B121" s="16" t="s">
        <v>119</v>
      </c>
      <c r="C121" s="15">
        <f>C122</f>
        <v>192100.36</v>
      </c>
      <c r="D121" s="15">
        <f>D122</f>
        <v>0</v>
      </c>
      <c r="E121" s="15">
        <f>E122</f>
        <v>0</v>
      </c>
    </row>
    <row r="122" spans="1:5" ht="57" customHeight="1">
      <c r="A122" s="44" t="s">
        <v>78</v>
      </c>
      <c r="B122" s="11" t="s">
        <v>117</v>
      </c>
      <c r="C122" s="17">
        <f>60000+21700.12+93400.24+17000</f>
        <v>192100.36</v>
      </c>
      <c r="D122" s="17">
        <v>0</v>
      </c>
      <c r="E122" s="38">
        <v>0</v>
      </c>
    </row>
    <row r="123" spans="1:5" ht="187.5" customHeight="1">
      <c r="A123" s="13" t="s">
        <v>187</v>
      </c>
      <c r="B123" s="45" t="s">
        <v>188</v>
      </c>
      <c r="C123" s="15">
        <f aca="true" t="shared" si="13" ref="C123:E124">C124</f>
        <v>1.13</v>
      </c>
      <c r="D123" s="15">
        <f t="shared" si="13"/>
        <v>0</v>
      </c>
      <c r="E123" s="15">
        <f t="shared" si="13"/>
        <v>0</v>
      </c>
    </row>
    <row r="124" spans="1:5" ht="182.25" customHeight="1">
      <c r="A124" s="44" t="s">
        <v>189</v>
      </c>
      <c r="B124" s="31" t="s">
        <v>190</v>
      </c>
      <c r="C124" s="17">
        <f t="shared" si="13"/>
        <v>1.13</v>
      </c>
      <c r="D124" s="17">
        <f t="shared" si="13"/>
        <v>0</v>
      </c>
      <c r="E124" s="17">
        <f t="shared" si="13"/>
        <v>0</v>
      </c>
    </row>
    <row r="125" spans="1:5" ht="179.25" customHeight="1">
      <c r="A125" s="44" t="s">
        <v>191</v>
      </c>
      <c r="B125" s="31" t="s">
        <v>192</v>
      </c>
      <c r="C125" s="17">
        <v>1.13</v>
      </c>
      <c r="D125" s="17">
        <v>0</v>
      </c>
      <c r="E125" s="38">
        <v>0</v>
      </c>
    </row>
    <row r="126" spans="1:5" ht="117.75" customHeight="1">
      <c r="A126" s="13" t="s">
        <v>83</v>
      </c>
      <c r="B126" s="16" t="s">
        <v>84</v>
      </c>
      <c r="C126" s="15">
        <f>C127</f>
        <v>-4634.22</v>
      </c>
      <c r="D126" s="15">
        <f>D127</f>
        <v>0</v>
      </c>
      <c r="E126" s="15">
        <f>E127</f>
        <v>0</v>
      </c>
    </row>
    <row r="127" spans="1:5" ht="96.75" customHeight="1">
      <c r="A127" s="44" t="s">
        <v>85</v>
      </c>
      <c r="B127" s="11" t="s">
        <v>86</v>
      </c>
      <c r="C127" s="17">
        <v>-4634.22</v>
      </c>
      <c r="D127" s="17">
        <v>0</v>
      </c>
      <c r="E127" s="38">
        <v>0</v>
      </c>
    </row>
    <row r="128" spans="1:5" ht="36" customHeight="1">
      <c r="A128" s="49" t="s">
        <v>45</v>
      </c>
      <c r="B128" s="50"/>
      <c r="C128" s="22">
        <f>C18+C87</f>
        <v>504916484.96999997</v>
      </c>
      <c r="D128" s="40">
        <f>D18+D87</f>
        <v>365192596.86</v>
      </c>
      <c r="E128" s="40">
        <f>E18+E87</f>
        <v>362799111.32000005</v>
      </c>
    </row>
    <row r="129" spans="4:5" ht="18.75">
      <c r="D129" s="4"/>
      <c r="E129" s="4"/>
    </row>
    <row r="133" ht="18.75">
      <c r="C133" s="8"/>
    </row>
  </sheetData>
  <sheetProtection/>
  <mergeCells count="15">
    <mergeCell ref="C8:E8"/>
    <mergeCell ref="C9:E9"/>
    <mergeCell ref="C11:E11"/>
    <mergeCell ref="A13:E13"/>
    <mergeCell ref="A14:E14"/>
    <mergeCell ref="A128:B128"/>
    <mergeCell ref="A15:A16"/>
    <mergeCell ref="B15:B16"/>
    <mergeCell ref="C15:E15"/>
    <mergeCell ref="C2:E2"/>
    <mergeCell ref="C3:E3"/>
    <mergeCell ref="C4:E4"/>
    <mergeCell ref="C5:E5"/>
    <mergeCell ref="C6:E6"/>
    <mergeCell ref="C7:E7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2023-12-26T06:23:45Z</cp:lastPrinted>
  <dcterms:created xsi:type="dcterms:W3CDTF">2009-08-21T08:27:43Z</dcterms:created>
  <dcterms:modified xsi:type="dcterms:W3CDTF">2023-12-26T06:33:23Z</dcterms:modified>
  <cp:category/>
  <cp:version/>
  <cp:contentType/>
  <cp:contentStatus/>
</cp:coreProperties>
</file>