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<sst xmlns="http://schemas.openxmlformats.org/spreadsheetml/2006/main" count="84" uniqueCount="84">
  <si>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</si>
  <si>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</si>
  <si>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</si>
  <si>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</si>
  <si>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</si>
  <si>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</si>
  <si>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</si>
  <si>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</si>
  <si>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</si>
  <si>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</si>
  <si>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</si>
  <si>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</si>
  <si>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</si>
  <si>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</si>
  <si>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</si>
  <si>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</si>
  <si>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</si>
  <si>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</si>
  <si>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</si>
  <si>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</si>
  <si>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</si>
  <si>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</si>
  <si>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</si>
  <si>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</si>
  <si>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</si>
  <si>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</si>
  <si>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</si>
  <si>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</si>
  <si>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</si>
  <si>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</si>
  <si>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Судебная система</t>
  </si>
  <si>
    <t>1</t>
  </si>
  <si>
    <t xml:space="preserve">ОБРАЗОВАНИЕ </t>
  </si>
  <si>
    <t xml:space="preserve">Общее образование </t>
  </si>
  <si>
    <t>Гражданская оборона</t>
  </si>
  <si>
    <t>Водное хозяйство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</si>
  <si>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</si>
  <si>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бюджета Южского муниципального района по разделам и подразделам классификации расходов бюджетов за 2022 год</t>
  </si>
  <si>
    <t>Утверждено на год</t>
  </si>
  <si>
    <t>Наименование показателя</t>
  </si>
  <si>
    <t>Код расхода по бюджетной классификации</t>
  </si>
  <si>
    <t>Расходы бюджета - ИТОГО</t>
  </si>
  <si>
    <t>х</t>
  </si>
  <si>
    <t xml:space="preserve">в том числе: </t>
  </si>
  <si>
    <t xml:space="preserve">000 0100 0000000000 000 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</si>
  <si>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</si>
  <si>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</si>
  <si>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</si>
  <si>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</si>
  <si>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</si>
  <si>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000 0111 0000000000 000</t>
  </si>
  <si>
    <t>000 0113 0000000000 000</t>
  </si>
  <si>
    <t>000 0300 0000000000 000</t>
  </si>
  <si>
    <t>000 0309 0000000000 000</t>
  </si>
  <si>
    <t>000 0310 0000000000 000</t>
  </si>
  <si>
    <t>000 0400 0000000000 000</t>
  </si>
  <si>
    <t>000 0405 0000000000 000</t>
  </si>
  <si>
    <t>000 0406 0000000000 000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</si>
  <si>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</si>
  <si>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</si>
  <si>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</si>
  <si>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</si>
  <si>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</si>
  <si>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</si>
  <si>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</si>
  <si>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</si>
  <si>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</si>
  <si>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</si>
  <si>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</si>
  <si>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</si>
  <si>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</si>
  <si>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</si>
  <si>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</si>
  <si>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</si>
  <si>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</si>
  <si>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</si>
  <si>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</si>
  <si>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</si>
  <si>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</si>
  <si>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000 1102 0000000000 000</t>
  </si>
  <si>
    <t>Решением Совета Южского муниципального района от 23.12.2021 № 115 "О бюджете Южского муниципального района на 2022 год и на плановый период 2023 и 2024 годов" (руб.)</t>
  </si>
  <si>
    <t>Решением Совета Южского муниципального района от 23.12.2021 № 115 "О бюджете Южского муниципального района на 2022 год и на плановый период 2023 и 2024 годов" с учетом изменений на отчетную дату (руб.)</t>
  </si>
  <si>
    <t>Исполнено за 2022 год (руб.)</t>
  </si>
  <si>
    <t>Процент исполнения (%)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</si>
</sst>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1"/>
      <protection/>
    </xf>
    <xf numFmtId="49" fontId="33" fillId="0" borderId="2">
      <alignment horizontal="center"/>
      <protection/>
    </xf>
    <xf numFmtId="0" fontId="33" fillId="0" borderId="3">
      <alignment horizontal="left" wrapText="1"/>
      <protection/>
    </xf>
    <xf numFmtId="49" fontId="33" fillId="0" borderId="4">
      <alignment horizont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5" applyNumberFormat="0" applyAlignment="0" applyProtection="0"/>
    <xf numFmtId="0" fontId="35" fillId="27" borderId="6" applyNumberFormat="0" applyAlignment="0" applyProtection="0"/>
    <xf numFmtId="0" fontId="36" fillId="27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8" borderId="11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justify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35" applyNumberFormat="1" applyFont="1" applyBorder="1" applyProtection="1">
      <alignment horizontal="left" wrapText="1"/>
      <protection/>
    </xf>
    <xf numFmtId="49" fontId="52" fillId="0" borderId="14" xfId="36" applyNumberFormat="1" applyFont="1" applyBorder="1" applyProtection="1">
      <alignment horizontal="center" wrapText="1"/>
      <protection/>
    </xf>
    <xf numFmtId="0" fontId="53" fillId="0" borderId="14" xfId="33" applyNumberFormat="1" applyFont="1" applyBorder="1" applyProtection="1">
      <alignment horizontal="left" wrapText="1" indent="1"/>
      <protection/>
    </xf>
    <xf numFmtId="49" fontId="53" fillId="0" borderId="14" xfId="34" applyNumberFormat="1" applyFont="1" applyBorder="1" applyProtection="1">
      <alignment horizontal="center"/>
      <protection/>
    </xf>
    <xf numFmtId="0" fontId="50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52" fillId="0" borderId="14" xfId="36" applyNumberFormat="1" applyFont="1" applyBorder="1" applyProtection="1">
      <alignment horizontal="center" wrapText="1"/>
      <protection/>
    </xf>
    <xf numFmtId="4" fontId="50" fillId="0" borderId="14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4" fontId="5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3" xfId="34"/>
    <cellStyle name="xl79" xfId="35"/>
    <cellStyle name="xl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="70" zoomScaleNormal="70" zoomScalePageLayoutView="0" workbookViewId="0" topLeftCell="A1">
      <selection activeCell="F54" sqref="F54"/>
    </sheetView>
  </sheetViews>
  <sheetFormatPr defaultColWidth="9.140625" defaultRowHeight="15"/>
  <cols>
    <col min="1" max="1" width="58.421875" style="1" customWidth="1"/>
    <col min="2" max="2" width="34.421875" style="2" customWidth="1"/>
    <col min="3" max="3" width="22.7109375" style="2" customWidth="1"/>
    <col min="4" max="4" width="21.140625" style="4" customWidth="1"/>
    <col min="5" max="6" width="19.7109375" style="4" customWidth="1"/>
    <col min="7" max="16384" width="9.140625" style="2" customWidth="1"/>
  </cols>
  <sheetData>
    <row r="1" spans="4:7" ht="1.5" customHeight="1">
      <c r="D1" s="34"/>
      <c r="E1" s="34"/>
      <c r="F1" s="34"/>
      <c r="G1" s="5"/>
    </row>
    <row r="2" spans="4:7" ht="18" hidden="1">
      <c r="D2" s="34"/>
      <c r="E2" s="34"/>
      <c r="F2" s="34"/>
      <c r="G2" s="5"/>
    </row>
    <row r="3" spans="4:7" ht="18" hidden="1">
      <c r="D3" s="34"/>
      <c r="E3" s="34"/>
      <c r="F3" s="34"/>
      <c r="G3" s="5"/>
    </row>
    <row r="4" spans="4:7" ht="18" hidden="1">
      <c r="D4" s="34"/>
      <c r="E4" s="34"/>
      <c r="F4" s="34"/>
      <c r="G4" s="5"/>
    </row>
    <row r="5" spans="4:7" ht="18" hidden="1">
      <c r="D5" s="34"/>
      <c r="E5" s="34"/>
      <c r="F5" s="34"/>
      <c r="G5" s="5"/>
    </row>
    <row r="6" spans="4:7" ht="18" hidden="1">
      <c r="D6" s="34"/>
      <c r="E6" s="34"/>
      <c r="F6" s="34"/>
      <c r="G6" s="5"/>
    </row>
    <row r="7" spans="4:7" ht="18" hidden="1">
      <c r="D7" s="34"/>
      <c r="E7" s="34"/>
      <c r="F7" s="34"/>
      <c r="G7" s="5"/>
    </row>
    <row r="8" spans="4:7" ht="18" hidden="1">
      <c r="D8" s="39"/>
      <c r="E8" s="34"/>
      <c r="F8" s="34"/>
      <c r="G8" s="5"/>
    </row>
    <row r="9" ht="14.25" hidden="1"/>
    <row r="10" ht="14.25" hidden="1"/>
    <row r="11" spans="1:6" ht="45.75" customHeight="1">
      <c r="A11" s="38" t="s">
        <v>37</v>
      </c>
      <c r="B11" s="38"/>
      <c r="C11" s="38"/>
      <c r="D11" s="38"/>
      <c r="E11" s="38"/>
      <c r="F11" s="38"/>
    </row>
    <row r="12" spans="1:6" ht="13.5" customHeight="1">
      <c r="A12" s="37"/>
      <c r="B12" s="37"/>
      <c r="C12" s="37"/>
      <c r="D12" s="37"/>
      <c r="E12" s="37"/>
      <c r="F12" s="37"/>
    </row>
    <row r="13" spans="1:6" ht="17.25" customHeight="1">
      <c r="A13" s="31" t="s">
        <v>39</v>
      </c>
      <c r="B13" s="33" t="s">
        <v>40</v>
      </c>
      <c r="C13" s="29" t="s">
        <v>38</v>
      </c>
      <c r="D13" s="30"/>
      <c r="E13" s="35" t="s">
        <v>82</v>
      </c>
      <c r="F13" s="35" t="s">
        <v>83</v>
      </c>
    </row>
    <row r="14" spans="1:6" ht="217.5" customHeight="1">
      <c r="A14" s="32"/>
      <c r="B14" s="33"/>
      <c r="C14" s="8" t="s">
        <v>80</v>
      </c>
      <c r="D14" s="28" t="s">
        <v>81</v>
      </c>
      <c r="E14" s="36"/>
      <c r="F14" s="36"/>
    </row>
    <row r="15" spans="1:6" ht="13.5" customHeight="1">
      <c r="A15" s="7" t="s">
        <v>31</v>
      </c>
      <c r="B15" s="8">
        <v>2</v>
      </c>
      <c r="C15" s="8"/>
      <c r="D15" s="9">
        <v>3</v>
      </c>
      <c r="E15" s="9">
        <v>5</v>
      </c>
      <c r="F15" s="9">
        <v>6</v>
      </c>
    </row>
    <row r="16" spans="1:6" ht="22.5" customHeight="1">
      <c r="A16" s="18" t="s">
        <v>41</v>
      </c>
      <c r="B16" s="19" t="s">
        <v>42</v>
      </c>
      <c r="C16" s="24">
        <f>C18+C26+C29+C35+C39+C46+C48+C52</f>
        <v>385884003.74000007</v>
      </c>
      <c r="D16" s="27">
        <f>D18+D26+D29+D35+D39+D46+D48+D52</f>
        <v>625903121.6199999</v>
      </c>
      <c r="E16" s="27">
        <f>E18+E26+E29+E35+E39+E46+E48+E52</f>
        <v>600635057.5</v>
      </c>
      <c r="F16" s="23">
        <f>E16/C16*100</f>
        <v>155.6517118301422</v>
      </c>
    </row>
    <row r="17" spans="1:6" ht="24" customHeight="1">
      <c r="A17" s="20" t="s">
        <v>43</v>
      </c>
      <c r="B17" s="21"/>
      <c r="C17" s="21"/>
      <c r="D17" s="9"/>
      <c r="E17" s="9"/>
      <c r="F17" s="23"/>
    </row>
    <row r="18" spans="1:6" ht="16.5">
      <c r="A18" s="10" t="s">
        <v>0</v>
      </c>
      <c r="B18" s="22" t="s">
        <v>44</v>
      </c>
      <c r="C18" s="25">
        <f>SUM(C19:C25)</f>
        <v>67679838.07000001</v>
      </c>
      <c r="D18" s="11">
        <f>SUM(D19:D25)</f>
        <v>78267314.35</v>
      </c>
      <c r="E18" s="11">
        <f>SUM(E19:E25)</f>
        <v>76684508.27000001</v>
      </c>
      <c r="F18" s="23">
        <f aca="true" t="shared" si="0" ref="F18:F53">E18/C18*100</f>
        <v>113.30480458698295</v>
      </c>
    </row>
    <row r="19" spans="1:6" ht="52.5">
      <c r="A19" s="12" t="s">
        <v>1</v>
      </c>
      <c r="B19" s="17" t="s">
        <v>45</v>
      </c>
      <c r="C19" s="26">
        <v>1408869.05</v>
      </c>
      <c r="D19" s="13">
        <f>1408869.05+17551.95+1085976.23+47262.11+81662.97</f>
        <v>2641322.31</v>
      </c>
      <c r="E19" s="13">
        <v>2623588.51</v>
      </c>
      <c r="F19" s="40">
        <f t="shared" si="0"/>
        <v>186.21947227813683</v>
      </c>
    </row>
    <row r="20" spans="1:6" ht="69.75">
      <c r="A20" s="12" t="s">
        <v>2</v>
      </c>
      <c r="B20" s="17" t="s">
        <v>46</v>
      </c>
      <c r="C20" s="26">
        <v>3319650.25</v>
      </c>
      <c r="D20" s="13">
        <f>3319650.25+37352.1+19280.86+278785.9</f>
        <v>3655069.11</v>
      </c>
      <c r="E20" s="13">
        <v>3546756.45</v>
      </c>
      <c r="F20" s="40">
        <f t="shared" si="0"/>
        <v>106.84126889572178</v>
      </c>
    </row>
    <row r="21" spans="1:6" ht="69.75">
      <c r="A21" s="12" t="s">
        <v>3</v>
      </c>
      <c r="B21" s="17" t="s">
        <v>47</v>
      </c>
      <c r="C21" s="26">
        <v>21590084.19</v>
      </c>
      <c r="D21" s="14">
        <f>21590084.19+614480.3-60000+254324.99+1716836.47+18500-28100-60562.97-462.89</f>
        <v>24045100.09</v>
      </c>
      <c r="E21" s="14">
        <v>23914495.38</v>
      </c>
      <c r="F21" s="40">
        <f t="shared" si="0"/>
        <v>110.76610526176924</v>
      </c>
    </row>
    <row r="22" spans="1:6" ht="20.25" customHeight="1">
      <c r="A22" s="12" t="s">
        <v>30</v>
      </c>
      <c r="B22" s="17" t="s">
        <v>48</v>
      </c>
      <c r="C22" s="26">
        <v>26508.98</v>
      </c>
      <c r="D22" s="14">
        <f>24425.32+2083.66</f>
        <v>26508.98</v>
      </c>
      <c r="E22" s="14">
        <f>24425.32+2083.66</f>
        <v>26508.98</v>
      </c>
      <c r="F22" s="40">
        <f t="shared" si="0"/>
        <v>100</v>
      </c>
    </row>
    <row r="23" spans="1:6" ht="52.5">
      <c r="A23" s="12" t="s">
        <v>4</v>
      </c>
      <c r="B23" s="17" t="s">
        <v>49</v>
      </c>
      <c r="C23" s="26">
        <v>10851022.43</v>
      </c>
      <c r="D23" s="14">
        <f>10801122.43+49900+252152.51+32903.66+56000+15600+5000+1510+37742.95+981540.16+40875+15055+84576.99</f>
        <v>12373978.7</v>
      </c>
      <c r="E23" s="14">
        <v>12311486.14</v>
      </c>
      <c r="F23" s="40">
        <f t="shared" si="0"/>
        <v>113.4592267173113</v>
      </c>
    </row>
    <row r="24" spans="1:6" ht="17.25">
      <c r="A24" s="12" t="s">
        <v>5</v>
      </c>
      <c r="B24" s="17" t="s">
        <v>50</v>
      </c>
      <c r="C24" s="26">
        <v>500000</v>
      </c>
      <c r="D24" s="14">
        <f>500000-49948-20000-382000</f>
        <v>48052</v>
      </c>
      <c r="E24" s="14">
        <v>0</v>
      </c>
      <c r="F24" s="40">
        <f t="shared" si="0"/>
        <v>0</v>
      </c>
    </row>
    <row r="25" spans="1:6" ht="17.25">
      <c r="A25" s="12" t="s">
        <v>6</v>
      </c>
      <c r="B25" s="17" t="s">
        <v>51</v>
      </c>
      <c r="C25" s="26">
        <v>29983703.17</v>
      </c>
      <c r="D25" s="14">
        <f>29761286.93+222416.24+4596650.98+160867.48+8119.5-2714784.4+90000+21000+55486+200053.01+1192892.73+529547+393496.41+1847667.51-156953.42+61.92+462.89-730987.62</f>
        <v>35477283.16</v>
      </c>
      <c r="E25" s="14">
        <v>34261672.81</v>
      </c>
      <c r="F25" s="40">
        <f t="shared" si="0"/>
        <v>114.26764938188253</v>
      </c>
    </row>
    <row r="26" spans="1:6" ht="33.75">
      <c r="A26" s="10" t="s">
        <v>7</v>
      </c>
      <c r="B26" s="22" t="s">
        <v>52</v>
      </c>
      <c r="C26" s="25">
        <f>SUM(C27:C28)</f>
        <v>530515.31</v>
      </c>
      <c r="D26" s="15">
        <f>SUM(D27:D28)</f>
        <v>7871562.8100000005</v>
      </c>
      <c r="E26" s="15">
        <f>SUM(E27:E28)</f>
        <v>7553117.25</v>
      </c>
      <c r="F26" s="23">
        <f t="shared" si="0"/>
        <v>1423.7321916308126</v>
      </c>
    </row>
    <row r="27" spans="1:6" ht="31.5" customHeight="1">
      <c r="A27" s="12" t="s">
        <v>34</v>
      </c>
      <c r="B27" s="17" t="s">
        <v>53</v>
      </c>
      <c r="C27" s="26">
        <v>530515.31</v>
      </c>
      <c r="D27" s="14">
        <f>530515.31+49948+500000-418000+247000-1854</f>
        <v>907609.31</v>
      </c>
      <c r="E27" s="14">
        <v>780941.15</v>
      </c>
      <c r="F27" s="40">
        <f t="shared" si="0"/>
        <v>147.20426258763388</v>
      </c>
    </row>
    <row r="28" spans="1:6" ht="66.75" customHeight="1">
      <c r="A28" s="12" t="s">
        <v>36</v>
      </c>
      <c r="B28" s="17" t="s">
        <v>54</v>
      </c>
      <c r="C28" s="26">
        <v>0</v>
      </c>
      <c r="D28" s="14">
        <f>4998856.4-247000+2568540.6-356443.5</f>
        <v>6963953.5</v>
      </c>
      <c r="E28" s="14">
        <v>6772176.1</v>
      </c>
      <c r="F28" s="40">
        <v>0</v>
      </c>
    </row>
    <row r="29" spans="1:6" ht="16.5">
      <c r="A29" s="10" t="s">
        <v>8</v>
      </c>
      <c r="B29" s="22" t="s">
        <v>55</v>
      </c>
      <c r="C29" s="25">
        <f>SUM(C30:C34)</f>
        <v>8185903.9399999995</v>
      </c>
      <c r="D29" s="15">
        <f>SUM(D30:D34)</f>
        <v>30697428.069999997</v>
      </c>
      <c r="E29" s="15">
        <f>SUM(E30:E34)</f>
        <v>24780332.259999998</v>
      </c>
      <c r="F29" s="23">
        <f t="shared" si="0"/>
        <v>302.7195584217911</v>
      </c>
    </row>
    <row r="30" spans="1:6" ht="17.25">
      <c r="A30" s="12" t="s">
        <v>9</v>
      </c>
      <c r="B30" s="17" t="s">
        <v>56</v>
      </c>
      <c r="C30" s="26">
        <v>212826.07</v>
      </c>
      <c r="D30" s="14">
        <f>212826.07+65607.15</f>
        <v>278433.22</v>
      </c>
      <c r="E30" s="14">
        <v>227433.22</v>
      </c>
      <c r="F30" s="40">
        <f t="shared" si="0"/>
        <v>106.8634213844197</v>
      </c>
    </row>
    <row r="31" spans="1:6" ht="17.25">
      <c r="A31" s="12" t="s">
        <v>35</v>
      </c>
      <c r="B31" s="17" t="s">
        <v>57</v>
      </c>
      <c r="C31" s="26">
        <v>0</v>
      </c>
      <c r="D31" s="14">
        <v>200000</v>
      </c>
      <c r="E31" s="14">
        <v>199998.35</v>
      </c>
      <c r="F31" s="40">
        <v>0</v>
      </c>
    </row>
    <row r="32" spans="1:6" ht="17.25">
      <c r="A32" s="12" t="s">
        <v>10</v>
      </c>
      <c r="B32" s="17" t="s">
        <v>58</v>
      </c>
      <c r="C32" s="26">
        <v>2651299.67</v>
      </c>
      <c r="D32" s="14">
        <f>2651299.67+305778.63-132068.59</f>
        <v>2825009.71</v>
      </c>
      <c r="E32" s="14">
        <v>2567398.35</v>
      </c>
      <c r="F32" s="40">
        <f t="shared" si="0"/>
        <v>96.835464472411</v>
      </c>
    </row>
    <row r="33" spans="1:6" ht="17.25">
      <c r="A33" s="12" t="s">
        <v>11</v>
      </c>
      <c r="B33" s="17" t="s">
        <v>59</v>
      </c>
      <c r="C33" s="26">
        <v>4771778.2</v>
      </c>
      <c r="D33" s="14">
        <f>4771778.2+2885112.32+40000+112594.11+16935442.52+1021001.36+184692.11+1243333.34-22044.21-127924.61</f>
        <v>27043985.139999997</v>
      </c>
      <c r="E33" s="14">
        <v>21525502.34</v>
      </c>
      <c r="F33" s="40">
        <f t="shared" si="0"/>
        <v>451.1002280030534</v>
      </c>
    </row>
    <row r="34" spans="1:6" ht="17.25">
      <c r="A34" s="12" t="s">
        <v>12</v>
      </c>
      <c r="B34" s="17" t="s">
        <v>60</v>
      </c>
      <c r="C34" s="26">
        <v>550000</v>
      </c>
      <c r="D34" s="14">
        <f>550000-90000-100000-10000</f>
        <v>350000</v>
      </c>
      <c r="E34" s="14">
        <v>260000</v>
      </c>
      <c r="F34" s="40">
        <f t="shared" si="0"/>
        <v>47.27272727272727</v>
      </c>
    </row>
    <row r="35" spans="1:6" ht="16.5">
      <c r="A35" s="10" t="s">
        <v>13</v>
      </c>
      <c r="B35" s="22" t="s">
        <v>61</v>
      </c>
      <c r="C35" s="25">
        <f>SUM(C36:C38)</f>
        <v>9101837.05</v>
      </c>
      <c r="D35" s="15">
        <f>SUM(D36:D38)</f>
        <v>33156395.4</v>
      </c>
      <c r="E35" s="15">
        <f>SUM(E36:E38)</f>
        <v>30014068.76</v>
      </c>
      <c r="F35" s="23">
        <f t="shared" si="0"/>
        <v>329.75836191222515</v>
      </c>
    </row>
    <row r="36" spans="1:6" ht="17.25">
      <c r="A36" s="12" t="s">
        <v>27</v>
      </c>
      <c r="B36" s="17" t="s">
        <v>62</v>
      </c>
      <c r="C36" s="26">
        <v>968408.99</v>
      </c>
      <c r="D36" s="14">
        <f>968408.99-32580+13937.88-101262.61</f>
        <v>848504.26</v>
      </c>
      <c r="E36" s="14">
        <v>718681.35</v>
      </c>
      <c r="F36" s="40">
        <f t="shared" si="0"/>
        <v>74.21258553165642</v>
      </c>
    </row>
    <row r="37" spans="1:6" ht="17.25">
      <c r="A37" s="12" t="s">
        <v>14</v>
      </c>
      <c r="B37" s="17" t="s">
        <v>63</v>
      </c>
      <c r="C37" s="26">
        <v>5062806.65</v>
      </c>
      <c r="D37" s="14">
        <f>4073275.73+989530.92+428586.66+41456.76+21585304.35+162404+1176638.18-70750.21+149263.83-44862.6+198975.4+127924.61-263266.93</f>
        <v>28554480.699999996</v>
      </c>
      <c r="E37" s="14">
        <v>26986835.62</v>
      </c>
      <c r="F37" s="40">
        <f t="shared" si="0"/>
        <v>533.0410083900795</v>
      </c>
    </row>
    <row r="38" spans="1:6" ht="17.25">
      <c r="A38" s="12" t="s">
        <v>28</v>
      </c>
      <c r="B38" s="17" t="s">
        <v>64</v>
      </c>
      <c r="C38" s="26">
        <v>3070621.41</v>
      </c>
      <c r="D38" s="16">
        <f>3070621.41+524523.4-94225.75-3429.29+249982.59-61.92+6000</f>
        <v>3753410.44</v>
      </c>
      <c r="E38" s="16">
        <v>2308551.79</v>
      </c>
      <c r="F38" s="40">
        <f t="shared" si="0"/>
        <v>75.18190886319653</v>
      </c>
    </row>
    <row r="39" spans="1:6" ht="16.5">
      <c r="A39" s="10" t="s">
        <v>32</v>
      </c>
      <c r="B39" s="22" t="s">
        <v>65</v>
      </c>
      <c r="C39" s="25">
        <f>SUM(C40:C45)</f>
        <v>267599135.80000004</v>
      </c>
      <c r="D39" s="15">
        <f>SUM(D40:D45)</f>
        <v>442175026.17</v>
      </c>
      <c r="E39" s="15">
        <f>SUM(E40:E45)</f>
        <v>428630776.97</v>
      </c>
      <c r="F39" s="23">
        <f t="shared" si="0"/>
        <v>160.17644290538846</v>
      </c>
    </row>
    <row r="40" spans="1:6" ht="17.25">
      <c r="A40" s="12" t="s">
        <v>15</v>
      </c>
      <c r="B40" s="17" t="s">
        <v>66</v>
      </c>
      <c r="C40" s="26">
        <v>86968370.26</v>
      </c>
      <c r="D40" s="14">
        <f>72671259.48+14297110.78+0.01+394000-110000+645182.75+3949880+1388983.39-220000-200000-34988.28+4470614.28</f>
        <v>97252042.41000001</v>
      </c>
      <c r="E40" s="14">
        <v>96675230.14</v>
      </c>
      <c r="F40" s="40">
        <f t="shared" si="0"/>
        <v>111.16136803642569</v>
      </c>
    </row>
    <row r="41" spans="1:6" ht="17.25">
      <c r="A41" s="12" t="s">
        <v>33</v>
      </c>
      <c r="B41" s="17" t="s">
        <v>67</v>
      </c>
      <c r="C41" s="26">
        <v>144517766.46</v>
      </c>
      <c r="D41" s="14">
        <f>144889424.12-371657.66+2441080.95+744000+38532.01+73448271.51+1608618.8+110000+3855364.53-370607.75+4168.43-465000+5840491.27-4676.76+355830+240000+144896.01+14321732.32</f>
        <v>246830467.78000003</v>
      </c>
      <c r="E41" s="14">
        <v>239659890.41</v>
      </c>
      <c r="F41" s="40">
        <f t="shared" si="0"/>
        <v>165.83420591151585</v>
      </c>
    </row>
    <row r="42" spans="1:6" ht="17.25">
      <c r="A42" s="12" t="s">
        <v>29</v>
      </c>
      <c r="B42" s="17" t="s">
        <v>68</v>
      </c>
      <c r="C42" s="26">
        <v>21528532.61</v>
      </c>
      <c r="D42" s="14">
        <f>20293540.96+1234991.65+616843.13+172490+40854795.3+729740+44242.28-4168.43+5140120+500000+4072230.85-135830+3000000+102696.25+1188372.42+3400580+600000</f>
        <v>81810644.40999998</v>
      </c>
      <c r="E42" s="14">
        <v>76311087.36</v>
      </c>
      <c r="F42" s="40">
        <f t="shared" si="0"/>
        <v>354.4648803632511</v>
      </c>
    </row>
    <row r="43" spans="1:6" ht="34.5">
      <c r="A43" s="12" t="s">
        <v>16</v>
      </c>
      <c r="B43" s="17" t="s">
        <v>69</v>
      </c>
      <c r="C43" s="26">
        <v>129000</v>
      </c>
      <c r="D43" s="14">
        <f>129000+4000+1600+10000-7200-21100</f>
        <v>116300</v>
      </c>
      <c r="E43" s="14">
        <v>73640</v>
      </c>
      <c r="F43" s="40">
        <f t="shared" si="0"/>
        <v>57.08527131782945</v>
      </c>
    </row>
    <row r="44" spans="1:6" ht="17.25">
      <c r="A44" s="12" t="s">
        <v>17</v>
      </c>
      <c r="B44" s="17" t="s">
        <v>70</v>
      </c>
      <c r="C44" s="26">
        <v>1370058</v>
      </c>
      <c r="D44" s="14">
        <f>1370058+148500+25850-205588-19600</f>
        <v>1319220</v>
      </c>
      <c r="E44" s="14">
        <v>1314329.96</v>
      </c>
      <c r="F44" s="40">
        <f t="shared" si="0"/>
        <v>95.93243205762091</v>
      </c>
    </row>
    <row r="45" spans="1:6" ht="17.25">
      <c r="A45" s="12" t="s">
        <v>18</v>
      </c>
      <c r="B45" s="17" t="s">
        <v>71</v>
      </c>
      <c r="C45" s="26">
        <v>13085408.47</v>
      </c>
      <c r="D45" s="14">
        <f>16114679.77-3029271.3+541681.82+10176.03+485609.97+253187.2+10348.08+459940</f>
        <v>14846351.569999998</v>
      </c>
      <c r="E45" s="14">
        <v>14596599.1</v>
      </c>
      <c r="F45" s="40">
        <f t="shared" si="0"/>
        <v>111.54866990560211</v>
      </c>
    </row>
    <row r="46" spans="1:6" ht="16.5">
      <c r="A46" s="10" t="s">
        <v>19</v>
      </c>
      <c r="B46" s="22" t="s">
        <v>72</v>
      </c>
      <c r="C46" s="25">
        <f>C47</f>
        <v>21186209.38</v>
      </c>
      <c r="D46" s="15">
        <f>D47</f>
        <v>23256112.54</v>
      </c>
      <c r="E46" s="15">
        <f>E47</f>
        <v>23171840.5</v>
      </c>
      <c r="F46" s="23">
        <f t="shared" si="0"/>
        <v>109.37228120606821</v>
      </c>
    </row>
    <row r="47" spans="1:6" ht="17.25">
      <c r="A47" s="12" t="s">
        <v>20</v>
      </c>
      <c r="B47" s="17" t="s">
        <v>73</v>
      </c>
      <c r="C47" s="26">
        <v>21186209.38</v>
      </c>
      <c r="D47" s="14">
        <f>20380926.3+805283.08+15014.39+1084014.49+1033.82+102348+530022.36+337470.1</f>
        <v>23256112.54</v>
      </c>
      <c r="E47" s="14">
        <v>23171840.5</v>
      </c>
      <c r="F47" s="40">
        <f t="shared" si="0"/>
        <v>109.37228120606821</v>
      </c>
    </row>
    <row r="48" spans="1:6" ht="16.5">
      <c r="A48" s="10" t="s">
        <v>21</v>
      </c>
      <c r="B48" s="22" t="s">
        <v>74</v>
      </c>
      <c r="C48" s="25">
        <f>SUM(C49:C51)</f>
        <v>8599269.46</v>
      </c>
      <c r="D48" s="15">
        <f>SUM(D49:D51)</f>
        <v>7100307.2299999995</v>
      </c>
      <c r="E48" s="15">
        <f>SUM(E49:E51)</f>
        <v>6492421.96</v>
      </c>
      <c r="F48" s="23">
        <f t="shared" si="0"/>
        <v>75.49969204011894</v>
      </c>
    </row>
    <row r="49" spans="1:6" ht="17.25">
      <c r="A49" s="12" t="s">
        <v>22</v>
      </c>
      <c r="B49" s="17" t="s">
        <v>75</v>
      </c>
      <c r="C49" s="26">
        <v>1562099.33</v>
      </c>
      <c r="D49" s="16">
        <f>1562099.33+226123.92+29002.87+107504.43</f>
        <v>1924730.55</v>
      </c>
      <c r="E49" s="16">
        <f>1562099.33+226123.92+29002.87+107504.43</f>
        <v>1924730.55</v>
      </c>
      <c r="F49" s="40">
        <f t="shared" si="0"/>
        <v>123.21435090814614</v>
      </c>
    </row>
    <row r="50" spans="1:6" ht="17.25">
      <c r="A50" s="12" t="s">
        <v>23</v>
      </c>
      <c r="B50" s="17" t="s">
        <v>76</v>
      </c>
      <c r="C50" s="26">
        <v>177260</v>
      </c>
      <c r="D50" s="14">
        <f>177260+20000</f>
        <v>197260</v>
      </c>
      <c r="E50" s="14">
        <v>20000</v>
      </c>
      <c r="F50" s="40">
        <f t="shared" si="0"/>
        <v>11.28286133363421</v>
      </c>
    </row>
    <row r="51" spans="1:6" ht="17.25">
      <c r="A51" s="12" t="s">
        <v>24</v>
      </c>
      <c r="B51" s="17" t="s">
        <v>77</v>
      </c>
      <c r="C51" s="26">
        <v>6859910.13</v>
      </c>
      <c r="D51" s="14">
        <f>7804132.53-944222.4+92522.46+90506.42-2064622.33</f>
        <v>4978316.68</v>
      </c>
      <c r="E51" s="14">
        <v>4547691.41</v>
      </c>
      <c r="F51" s="40">
        <f t="shared" si="0"/>
        <v>66.29374618352327</v>
      </c>
    </row>
    <row r="52" spans="1:6" ht="16.5">
      <c r="A52" s="10" t="s">
        <v>25</v>
      </c>
      <c r="B52" s="22" t="s">
        <v>78</v>
      </c>
      <c r="C52" s="25">
        <f>C53</f>
        <v>3001294.73</v>
      </c>
      <c r="D52" s="15">
        <f>D53</f>
        <v>3378975.05</v>
      </c>
      <c r="E52" s="15">
        <f>E53</f>
        <v>3307991.53</v>
      </c>
      <c r="F52" s="23">
        <f t="shared" si="0"/>
        <v>110.2188164639199</v>
      </c>
    </row>
    <row r="53" spans="1:6" ht="17.25">
      <c r="A53" s="12" t="s">
        <v>26</v>
      </c>
      <c r="B53" s="17" t="s">
        <v>79</v>
      </c>
      <c r="C53" s="26">
        <v>3001294.73</v>
      </c>
      <c r="D53" s="14">
        <f>2928498.53+72796.2-231033.43+290566.86+121648.4-25850+228348.49-6000</f>
        <v>3378975.05</v>
      </c>
      <c r="E53" s="14">
        <v>3307991.53</v>
      </c>
      <c r="F53" s="40">
        <f t="shared" si="0"/>
        <v>110.2188164639199</v>
      </c>
    </row>
    <row r="54" spans="1:6" ht="18">
      <c r="A54" s="6"/>
      <c r="F54" s="3"/>
    </row>
  </sheetData>
  <sheetProtection/>
  <mergeCells count="15">
    <mergeCell ref="D3:F3"/>
    <mergeCell ref="D4:F4"/>
    <mergeCell ref="D5:F5"/>
    <mergeCell ref="D2:F2"/>
    <mergeCell ref="D1:F1"/>
    <mergeCell ref="A11:F11"/>
    <mergeCell ref="D8:F8"/>
    <mergeCell ref="D6:F6"/>
    <mergeCell ref="C13:D13"/>
    <mergeCell ref="A13:A14"/>
    <mergeCell ref="B13:B14"/>
    <mergeCell ref="D7:F7"/>
    <mergeCell ref="E13:E14"/>
    <mergeCell ref="F13:F14"/>
    <mergeCell ref="A12:F1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2022-02-09T11:18:41Z</cp:lastPrinted>
  <dcterms:created xsi:type="dcterms:W3CDTF">2016-11-03T07:34:17Z</dcterms:created>
  <dcterms:modified xsi:type="dcterms:W3CDTF">2023-04-25T06:35:49Z</dcterms:modified>
  <cp:category/>
  <cp:version/>
  <cp:contentType/>
  <cp:contentStatus/>
</cp:coreProperties>
</file>