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<sst xmlns="http://schemas.openxmlformats.org/spreadsheetml/2006/main" count="425" uniqueCount="368">
  <si>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</si>
  <si>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</si>
  <si>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</si>
  <si>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</si>
  <si>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</si>
  <si>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</si>
  <si>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</si>
  <si>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</si>
  <si>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</si>
  <si>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</si>
  <si>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</si>
  <si>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</si>
  <si>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</si>
  <si>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</si>
  <si>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</si>
  <si>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</si>
  <si>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</si>
  <si>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</si>
  <si>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</si>
  <si>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</si>
  <si>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</si>
  <si>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</si>
  <si>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</si>
  <si>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</si>
  <si>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</si>
  <si>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</si>
  <si>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</si>
  <si>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</si>
  <si>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</si>
  <si>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</si>
  <si>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</si>
  <si>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</si>
  <si>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</si>
  <si>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</si>
  <si>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</si>
  <si>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</si>
  <si>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</si>
  <si>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</si>
  <si>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</si>
  <si>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</si>
  <si>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</si>
  <si>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</si>
  <si>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</si>
  <si>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</si>
  <si>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</si>
  <si>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</si>
  <si>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</si>
  <si>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</si>
  <si>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</si>
  <si>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</si>
  <si>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</si>
  <si>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</si>
  <si>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</si>
  <si>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</si>
  <si>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</si>
  <si>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</si>
  <si>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</si>
  <si>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</si>
  <si>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</si>
  <si>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</si>
  <si>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</si>
  <si>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</si>
  <si>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</si>
  <si>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</si>
  <si>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</si>
  <si>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</si>
  <si>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</si>
  <si>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</si>
  <si>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</si>
  <si>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</si>
  <si>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</si>
  <si>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</si>
  <si>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</si>
  <si>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</si>
  <si>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</si>
  <si>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</si>
  <si>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</si>
  <si>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</si>
  <si>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</si>
  <si>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</si>
  <si>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</si>
  <si>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</si>
  <si>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</si>
  <si>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</si>
  <si>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</si>
  <si>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</si>
  <si>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</si>
  <si>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</si>
  <si>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</si>
  <si>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</si>
  <si>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</si>
  <si>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</si>
  <si>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</si>
  <si>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</si>
  <si>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</si>
  <si>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</si>
  <si>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</si>
  <si>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</si>
  <si>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</si>
  <si>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</si>
  <si>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</si>
  <si>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</si>
  <si>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</si>
  <si>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</si>
  <si>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</si>
  <si>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</si>
  <si>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</si>
  <si>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</si>
  <si>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</si>
  <si>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</si>
  <si>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</si>
  <si>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</si>
  <si>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</si>
  <si>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</si>
  <si>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</si>
  <si>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</si>
  <si>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</si>
  <si>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</si>
  <si>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</si>
  <si>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</si>
  <si>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</si>
  <si>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</si>
  <si>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</si>
  <si>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</si>
  <si>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</si>
  <si>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</si>
  <si>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</si>
  <si>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</si>
  <si>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</si>
  <si>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</si>
  <si>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</si>
  <si>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</si>
  <si>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</si>
  <si>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</si>
  <si>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</si>
  <si>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</si>
  <si>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</si>
  <si>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</si>
  <si>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</si>
  <si>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</si>
  <si>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</si>
  <si>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</si>
  <si>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</si>
  <si>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</si>
  <si>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</si>
  <si>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</si>
  <si>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</si>
  <si>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</si>
  <si>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</si>
  <si>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</si>
  <si>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</si>
  <si>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</si>
  <si>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</si>
  <si>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</si>
  <si>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</si>
  <si>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</si>
  <si>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</si>
  <si>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</si>
  <si>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</si>
  <si>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</si>
  <si>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</si>
  <si>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</si>
  <si>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</si>
  <si>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</si>
  <si>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</si>
  <si>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</si>
  <si>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</si>
  <si>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</si>
  <si>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</si>
  <si>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</si>
  <si>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</si>
  <si>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</si>
  <si>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</si>
  <si>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</si>
  <si>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</si>
  <si>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</si>
  <si>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</si>
  <si>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</si>
  <si>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</si>
  <si>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</si>
  <si>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</si>
  <si>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</si>
  <si>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</si>
  <si>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</si>
  <si>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</si>
  <si>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</si>
  <si>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</si>
  <si>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</si>
  <si>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</si>
  <si>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</si>
  <si>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</si>
  <si>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</si>
  <si>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</si>
  <si>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</si>
  <si>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</si>
  <si>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</si>
  <si>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</si>
  <si>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</si>
  <si>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</si>
  <si>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</si>
  <si>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</si>
  <si>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</si>
  <si>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</si>
  <si>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</si>
  <si>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</si>
  <si>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</si>
  <si>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</si>
  <si>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</si>
  <si>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</si>
  <si>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322 1 16 43000 01 0000 140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</si>
  <si>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</si>
  <si>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</si>
  <si>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</si>
  <si>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</si>
  <si>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</si>
  <si>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</si>
  <si>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</si>
  <si>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</si>
  <si>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</si>
  <si>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</si>
  <si>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</si>
  <si>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</si>
  <si>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</si>
  <si>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</si>
  <si>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</si>
  <si>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</si>
  <si>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</si>
  <si>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</si>
  <si>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</si>
  <si>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</si>
  <si>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</si>
  <si>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</si>
  <si>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</si>
  <si>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</si>
  <si>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</si>
  <si>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</si>
  <si>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</si>
  <si>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</si>
  <si>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</si>
  <si>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</si>
  <si>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</si>
  <si>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</si>
  <si>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</si>
  <si>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</si>
  <si>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</si>
  <si>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</si>
  <si>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</si>
  <si>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</si>
  <si>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</si>
  <si>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</si>
  <si>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</si>
  <si>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</si>
  <si>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</si>
  <si>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</si>
  <si>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</si>
  <si>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</si>
  <si>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</si>
  <si>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</si>
  <si>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</si>
  <si>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</si>
  <si>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</si>
  <si>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</si>
  <si>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</si>
  <si>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</si>
  <si>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</si>
  <si>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</si>
  <si>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</si>
  <si>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</si>
  <si>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</si>
  <si>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</si>
  <si>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</si>
  <si>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</si>
  <si>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</si>
  <si>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</si>
  <si>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</si>
  <si>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</si>
  <si>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</si>
  <si>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</si>
  <si>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</si>
  <si>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</si>
  <si>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</si>
  <si>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</si>
  <si>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</si>
  <si>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</si>
  <si>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</si>
  <si>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</si>
  <si>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</si>
  <si>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</si>
  <si>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</si>
  <si>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</si>
  <si>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</si>
  <si>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</si>
  <si>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</si>
  <si>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</si>
  <si>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</si>
  <si>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</si>
  <si>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</si>
  <si>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000 1 12 01042 01 0000 120
</t>
  </si>
  <si>
    <t xml:space="preserve">Плата за размещение твердых коммунальных отходов
</t>
  </si>
  <si>
    <t xml:space="preserve">048 1 12 01042 01 0000 120
</t>
  </si>
  <si>
    <t>039 1 13 02995 05 0000 130</t>
  </si>
  <si>
    <t>044 1 13 02995 05 0000 130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</si>
  <si>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</si>
  <si>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</si>
  <si>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000 1 14 06025 05 0000 430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</si>
  <si>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</si>
  <si>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041 1 14 06025 05 0000 430
</t>
  </si>
  <si>
    <t xml:space="preserve">000 1 16 03030 01 0000 140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</si>
  <si>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</si>
  <si>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182 1 16 03030 01 0000 140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</si>
  <si>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</si>
  <si>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</si>
  <si>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</si>
  <si>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 xml:space="preserve">000 1 16 30000 01 0000 140
</t>
  </si>
  <si>
    <t xml:space="preserve">Денежные взыскания (штрафы) за правонарушения в области дорожного движения
</t>
  </si>
  <si>
    <t xml:space="preserve">000 1 16 30030 01 0000 140
</t>
  </si>
  <si>
    <t xml:space="preserve">Прочие денежные взыскания (штрафы) за правонарушения в области дорожного движения
</t>
  </si>
  <si>
    <t xml:space="preserve">188 1 16 30030 01 0000 140
</t>
  </si>
  <si>
    <t>000 2 02 20077 00 0000 150</t>
  </si>
  <si>
    <t>000 2 02 20077 05 0000 150</t>
  </si>
  <si>
    <t>044 2 02 20077 05 0000 150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</si>
  <si>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</si>
  <si>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</si>
  <si>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039 2 19 60010 05 0000 150
</t>
  </si>
  <si>
    <t>на 2019 год и на плановый</t>
  </si>
  <si>
    <t xml:space="preserve">000 1 16 21000 00 0000 140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</si>
  <si>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</si>
  <si>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 xml:space="preserve">000 1 16 21050 05 0000 140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</si>
  <si>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</si>
  <si>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 xml:space="preserve">188 1 16 21050 05 0000 140
</t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</si>
  <si>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</si>
  <si>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</si>
  <si>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</si>
  <si>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</si>
  <si>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</si>
  <si>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r>
      <t xml:space="preserve">БЕЗВОЗМЕЗДНЫЕ ПОСТУПЛЕНИЯ </t>
    </r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</si>
  <si>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</si>
  <si>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</si>
  <si>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</si>
  <si>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</si>
  <si>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000 1 05 02020 02 0000 110</t>
  </si>
  <si>
    <t>182 1 05 02020 02 0000 110</t>
  </si>
  <si>
    <t>000 1 11 09000 00 0000 120</t>
  </si>
  <si>
    <t>000 1 11 09045 05 0000 120</t>
  </si>
  <si>
    <t>035 1 11 09045 05 0000 120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</si>
  <si>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</si>
  <si>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</si>
  <si>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</si>
  <si>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</si>
  <si>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</si>
  <si>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</si>
  <si>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000 1 16 25030 01 0000 140</t>
  </si>
  <si>
    <t>041 1 16 25030 01 0000 140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</si>
  <si>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</si>
  <si>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"Приложение № 2</t>
  </si>
  <si>
    <t>Приложение № 1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</si>
  <si>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</si>
  <si>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</si>
  <si>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</si>
  <si>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</si>
  <si>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</si>
  <si>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</t>
  </si>
  <si>
    <t>000 2 02 45550 05 0000 150</t>
  </si>
  <si>
    <t>035 2 02 45550 05 0000 150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</si>
  <si>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</si>
  <si>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000 2 02 45550 00 0000 150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</si>
  <si>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</si>
  <si>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от 25.12.2019 № 130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</si>
</sst>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shrinkToFi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shrinkToFi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 shrinkToFit="1"/>
    </xf>
    <xf numFmtId="49" fontId="3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8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1" t="s">
        <v>355</v>
      </c>
      <c r="D1" s="41"/>
      <c r="E1" s="41"/>
    </row>
    <row r="2" spans="3:5" ht="18.75">
      <c r="C2" s="41" t="s">
        <v>66</v>
      </c>
      <c r="D2" s="41"/>
      <c r="E2" s="41"/>
    </row>
    <row r="3" spans="3:5" ht="18.75">
      <c r="C3" s="41" t="s">
        <v>67</v>
      </c>
      <c r="D3" s="41"/>
      <c r="E3" s="41"/>
    </row>
    <row r="4" spans="3:5" ht="18.75">
      <c r="C4" s="41" t="s">
        <v>356</v>
      </c>
      <c r="D4" s="41"/>
      <c r="E4" s="41"/>
    </row>
    <row r="5" spans="3:5" ht="18.75">
      <c r="C5" s="41" t="s">
        <v>357</v>
      </c>
      <c r="D5" s="41"/>
      <c r="E5" s="41"/>
    </row>
    <row r="6" spans="3:5" ht="18.75">
      <c r="C6" s="41" t="s">
        <v>67</v>
      </c>
      <c r="D6" s="41"/>
      <c r="E6" s="41"/>
    </row>
    <row r="7" spans="3:5" ht="18.75">
      <c r="C7" s="41" t="s">
        <v>358</v>
      </c>
      <c r="D7" s="41"/>
      <c r="E7" s="41"/>
    </row>
    <row r="8" spans="3:5" ht="18.75">
      <c r="C8" s="41" t="s">
        <v>359</v>
      </c>
      <c r="D8" s="41"/>
      <c r="E8" s="41"/>
    </row>
    <row r="9" spans="3:5" ht="18.75">
      <c r="C9" s="41" t="s">
        <v>324</v>
      </c>
      <c r="D9" s="41"/>
      <c r="E9" s="41"/>
    </row>
    <row r="10" spans="3:5" ht="18.75">
      <c r="C10" s="41" t="s">
        <v>360</v>
      </c>
      <c r="D10" s="41"/>
      <c r="E10" s="41"/>
    </row>
    <row r="11" spans="3:5" ht="18.75">
      <c r="C11" s="50" t="s">
        <v>367</v>
      </c>
      <c r="D11" s="50"/>
      <c r="E11" s="50"/>
    </row>
    <row r="13" spans="3:5" ht="18.75">
      <c r="C13" s="41" t="s">
        <v>354</v>
      </c>
      <c r="D13" s="41"/>
      <c r="E13" s="41"/>
    </row>
    <row r="14" spans="3:5" ht="18.75">
      <c r="C14" s="41" t="s">
        <v>66</v>
      </c>
      <c r="D14" s="41"/>
      <c r="E14" s="41"/>
    </row>
    <row r="15" spans="3:5" ht="18.75">
      <c r="C15" s="41" t="s">
        <v>67</v>
      </c>
      <c r="D15" s="41"/>
      <c r="E15" s="41"/>
    </row>
    <row r="16" spans="3:5" ht="18.75">
      <c r="C16" s="41" t="s">
        <v>68</v>
      </c>
      <c r="D16" s="41"/>
      <c r="E16" s="41"/>
    </row>
    <row r="17" spans="3:5" ht="18.75">
      <c r="C17" s="41" t="s">
        <v>67</v>
      </c>
      <c r="D17" s="41"/>
      <c r="E17" s="41"/>
    </row>
    <row r="18" spans="3:5" ht="18.75">
      <c r="C18" s="41" t="s">
        <v>324</v>
      </c>
      <c r="D18" s="41"/>
      <c r="E18" s="41"/>
    </row>
    <row r="19" spans="3:5" ht="18.75">
      <c r="C19" s="41" t="s">
        <v>210</v>
      </c>
      <c r="D19" s="41"/>
      <c r="E19" s="41"/>
    </row>
    <row r="20" spans="3:5" ht="18.75">
      <c r="C20" s="42" t="s">
        <v>249</v>
      </c>
      <c r="D20" s="42"/>
      <c r="E20" s="42"/>
    </row>
    <row r="21" ht="18.75">
      <c r="C21" s="4"/>
    </row>
    <row r="22" ht="18.75">
      <c r="E22" s="4" t="s">
        <v>69</v>
      </c>
    </row>
    <row r="24" spans="1:5" ht="40.5" customHeight="1">
      <c r="A24" s="48" t="s">
        <v>211</v>
      </c>
      <c r="B24" s="48"/>
      <c r="C24" s="48"/>
      <c r="D24" s="48"/>
      <c r="E24" s="48"/>
    </row>
    <row r="25" spans="1:5" ht="18" customHeight="1">
      <c r="A25" s="49"/>
      <c r="B25" s="49"/>
      <c r="C25" s="49"/>
      <c r="D25" s="49"/>
      <c r="E25" s="49"/>
    </row>
    <row r="26" spans="1:5" ht="42.75" customHeight="1">
      <c r="A26" s="45" t="s">
        <v>64</v>
      </c>
      <c r="B26" s="47" t="s">
        <v>65</v>
      </c>
      <c r="C26" s="47" t="s">
        <v>90</v>
      </c>
      <c r="D26" s="47"/>
      <c r="E26" s="47"/>
    </row>
    <row r="27" spans="1:5" ht="18.75">
      <c r="A27" s="46"/>
      <c r="B27" s="47"/>
      <c r="C27" s="19" t="s">
        <v>152</v>
      </c>
      <c r="D27" s="20" t="s">
        <v>199</v>
      </c>
      <c r="E27" s="20" t="s">
        <v>212</v>
      </c>
    </row>
    <row r="28" spans="1:5" ht="18.75">
      <c r="A28" s="21">
        <v>1</v>
      </c>
      <c r="B28" s="21">
        <v>2</v>
      </c>
      <c r="C28" s="22">
        <v>3</v>
      </c>
      <c r="D28" s="23">
        <v>4</v>
      </c>
      <c r="E28" s="23">
        <v>5</v>
      </c>
    </row>
    <row r="29" spans="1:5" ht="46.5" customHeight="1">
      <c r="A29" s="24" t="s">
        <v>10</v>
      </c>
      <c r="B29" s="25" t="s">
        <v>172</v>
      </c>
      <c r="C29" s="11">
        <f>C30+C40+C54+C67++C82+C102+C113+C126+C140+C75</f>
        <v>64773048.56999999</v>
      </c>
      <c r="D29" s="11">
        <f>D30+D40+D54+D67++D82+D102+D113+D126+D140+D75</f>
        <v>63356000</v>
      </c>
      <c r="E29" s="11">
        <f>E30+E40+E54+E67++E82+E102+E113+E126+E140+E75</f>
        <v>63356000</v>
      </c>
    </row>
    <row r="30" spans="1:5" ht="18.75">
      <c r="A30" s="24" t="s">
        <v>11</v>
      </c>
      <c r="B30" s="25" t="s">
        <v>12</v>
      </c>
      <c r="C30" s="11">
        <f>C31</f>
        <v>49427264.89</v>
      </c>
      <c r="D30" s="11">
        <f>D31</f>
        <v>48329000</v>
      </c>
      <c r="E30" s="11">
        <f>E31</f>
        <v>48329000</v>
      </c>
    </row>
    <row r="31" spans="1:5" ht="18.75">
      <c r="A31" s="26" t="s">
        <v>13</v>
      </c>
      <c r="B31" s="27" t="s">
        <v>14</v>
      </c>
      <c r="C31" s="12">
        <f>C32+C34+C38+C36</f>
        <v>49427264.89</v>
      </c>
      <c r="D31" s="12">
        <f>D32+D34+D38+D36</f>
        <v>48329000</v>
      </c>
      <c r="E31" s="12">
        <f>E32+E34+E38+E36</f>
        <v>48329000</v>
      </c>
    </row>
    <row r="32" spans="1:5" ht="150.75" customHeight="1">
      <c r="A32" s="26" t="s">
        <v>91</v>
      </c>
      <c r="B32" s="28" t="s">
        <v>78</v>
      </c>
      <c r="C32" s="13">
        <f>C33</f>
        <v>48858264.89</v>
      </c>
      <c r="D32" s="13">
        <f>D33</f>
        <v>47715000</v>
      </c>
      <c r="E32" s="13">
        <f>E33</f>
        <v>47715000</v>
      </c>
    </row>
    <row r="33" spans="1:5" ht="153" customHeight="1">
      <c r="A33" s="26" t="s">
        <v>15</v>
      </c>
      <c r="B33" s="28" t="s">
        <v>78</v>
      </c>
      <c r="C33" s="13">
        <f>48515000+364123.6+246600+28000-48500-180958.17-66000.54</f>
        <v>48858264.89</v>
      </c>
      <c r="D33" s="13">
        <v>47715000</v>
      </c>
      <c r="E33" s="13">
        <v>47715000</v>
      </c>
    </row>
    <row r="34" spans="1:5" ht="210" customHeight="1">
      <c r="A34" s="26" t="s">
        <v>92</v>
      </c>
      <c r="B34" s="28" t="s">
        <v>17</v>
      </c>
      <c r="C34" s="13">
        <f>C35</f>
        <v>160000</v>
      </c>
      <c r="D34" s="13">
        <f>D35</f>
        <v>270000</v>
      </c>
      <c r="E34" s="13">
        <f>E35</f>
        <v>270000</v>
      </c>
    </row>
    <row r="35" spans="1:5" ht="207" customHeight="1">
      <c r="A35" s="26" t="s">
        <v>16</v>
      </c>
      <c r="B35" s="28" t="s">
        <v>17</v>
      </c>
      <c r="C35" s="13">
        <f>270000-110000</f>
        <v>160000</v>
      </c>
      <c r="D35" s="13">
        <v>270000</v>
      </c>
      <c r="E35" s="13">
        <v>270000</v>
      </c>
    </row>
    <row r="36" spans="1:5" ht="94.5" customHeight="1">
      <c r="A36" s="26" t="s">
        <v>93</v>
      </c>
      <c r="B36" s="27" t="s">
        <v>72</v>
      </c>
      <c r="C36" s="14">
        <f>C37</f>
        <v>258595</v>
      </c>
      <c r="D36" s="14">
        <f>D37</f>
        <v>113000</v>
      </c>
      <c r="E36" s="14">
        <f>E37</f>
        <v>113000</v>
      </c>
    </row>
    <row r="37" spans="1:5" ht="93.75">
      <c r="A37" s="26" t="s">
        <v>18</v>
      </c>
      <c r="B37" s="27" t="s">
        <v>72</v>
      </c>
      <c r="C37" s="14">
        <f>113000+80595+65000</f>
        <v>258595</v>
      </c>
      <c r="D37" s="14">
        <v>113000</v>
      </c>
      <c r="E37" s="14">
        <v>113000</v>
      </c>
    </row>
    <row r="38" spans="1:5" ht="186.75" customHeight="1">
      <c r="A38" s="26" t="s">
        <v>94</v>
      </c>
      <c r="B38" s="28" t="s">
        <v>151</v>
      </c>
      <c r="C38" s="14">
        <f>C39</f>
        <v>150405</v>
      </c>
      <c r="D38" s="14">
        <f>D39</f>
        <v>231000</v>
      </c>
      <c r="E38" s="14">
        <f>E39</f>
        <v>231000</v>
      </c>
    </row>
    <row r="39" spans="1:5" ht="186.75" customHeight="1">
      <c r="A39" s="26" t="s">
        <v>19</v>
      </c>
      <c r="B39" s="28" t="s">
        <v>151</v>
      </c>
      <c r="C39" s="14">
        <f>231000-80595</f>
        <v>150405</v>
      </c>
      <c r="D39" s="14">
        <v>231000</v>
      </c>
      <c r="E39" s="14">
        <v>231000</v>
      </c>
    </row>
    <row r="40" spans="1:5" s="6" customFormat="1" ht="78" customHeight="1">
      <c r="A40" s="29" t="s">
        <v>70</v>
      </c>
      <c r="B40" s="30" t="s">
        <v>79</v>
      </c>
      <c r="C40" s="15">
        <f>C41</f>
        <v>4584000</v>
      </c>
      <c r="D40" s="15">
        <f>D41</f>
        <v>4364000</v>
      </c>
      <c r="E40" s="15">
        <f>E41</f>
        <v>4364000</v>
      </c>
    </row>
    <row r="41" spans="1:5" ht="56.25">
      <c r="A41" s="31" t="s">
        <v>71</v>
      </c>
      <c r="B41" s="32" t="s">
        <v>80</v>
      </c>
      <c r="C41" s="14">
        <f>C42+C45+C48+C51</f>
        <v>4584000</v>
      </c>
      <c r="D41" s="14">
        <f>D42+D45+D48+D51</f>
        <v>4364000</v>
      </c>
      <c r="E41" s="14">
        <f>E42+E45+E48+E51</f>
        <v>4364000</v>
      </c>
    </row>
    <row r="42" spans="1:5" ht="131.25" customHeight="1">
      <c r="A42" s="31" t="s">
        <v>97</v>
      </c>
      <c r="B42" s="28" t="s">
        <v>257</v>
      </c>
      <c r="C42" s="14">
        <f aca="true" t="shared" si="0" ref="C42:E43">C43</f>
        <v>2048077.77</v>
      </c>
      <c r="D42" s="14">
        <f t="shared" si="0"/>
        <v>1515000</v>
      </c>
      <c r="E42" s="14">
        <f t="shared" si="0"/>
        <v>1515000</v>
      </c>
    </row>
    <row r="43" spans="1:5" ht="230.25" customHeight="1">
      <c r="A43" s="33" t="s">
        <v>258</v>
      </c>
      <c r="B43" s="28" t="s">
        <v>260</v>
      </c>
      <c r="C43" s="14">
        <f t="shared" si="0"/>
        <v>2048077.77</v>
      </c>
      <c r="D43" s="14">
        <f t="shared" si="0"/>
        <v>1515000</v>
      </c>
      <c r="E43" s="14">
        <f t="shared" si="0"/>
        <v>1515000</v>
      </c>
    </row>
    <row r="44" spans="1:5" ht="246" customHeight="1">
      <c r="A44" s="31" t="s">
        <v>259</v>
      </c>
      <c r="B44" s="28" t="s">
        <v>260</v>
      </c>
      <c r="C44" s="14">
        <f>1513000+145077.77+390000</f>
        <v>2048077.77</v>
      </c>
      <c r="D44" s="14">
        <v>1515000</v>
      </c>
      <c r="E44" s="14">
        <v>1515000</v>
      </c>
    </row>
    <row r="45" spans="1:5" ht="177" customHeight="1">
      <c r="A45" s="31" t="s">
        <v>96</v>
      </c>
      <c r="B45" s="28" t="s">
        <v>261</v>
      </c>
      <c r="C45" s="14">
        <f aca="true" t="shared" si="1" ref="C45:E46">C46</f>
        <v>16000</v>
      </c>
      <c r="D45" s="14">
        <f t="shared" si="1"/>
        <v>18000</v>
      </c>
      <c r="E45" s="14">
        <f t="shared" si="1"/>
        <v>18000</v>
      </c>
    </row>
    <row r="46" spans="1:5" ht="275.25" customHeight="1">
      <c r="A46" s="31" t="s">
        <v>263</v>
      </c>
      <c r="B46" s="28" t="s">
        <v>264</v>
      </c>
      <c r="C46" s="14">
        <f t="shared" si="1"/>
        <v>16000</v>
      </c>
      <c r="D46" s="14">
        <f t="shared" si="1"/>
        <v>18000</v>
      </c>
      <c r="E46" s="14">
        <f t="shared" si="1"/>
        <v>18000</v>
      </c>
    </row>
    <row r="47" spans="1:5" ht="261.75" customHeight="1">
      <c r="A47" s="31" t="s">
        <v>262</v>
      </c>
      <c r="B47" s="28" t="s">
        <v>264</v>
      </c>
      <c r="C47" s="14">
        <f>18000-2000</f>
        <v>16000</v>
      </c>
      <c r="D47" s="14">
        <v>18000</v>
      </c>
      <c r="E47" s="14">
        <v>18000</v>
      </c>
    </row>
    <row r="48" spans="1:5" ht="168.75">
      <c r="A48" s="31" t="s">
        <v>95</v>
      </c>
      <c r="B48" s="28" t="s">
        <v>267</v>
      </c>
      <c r="C48" s="14">
        <f aca="true" t="shared" si="2" ref="C48:E49">C49</f>
        <v>2829000</v>
      </c>
      <c r="D48" s="14">
        <f t="shared" si="2"/>
        <v>2831000</v>
      </c>
      <c r="E48" s="14">
        <f t="shared" si="2"/>
        <v>2831000</v>
      </c>
    </row>
    <row r="49" spans="1:5" ht="243.75">
      <c r="A49" s="31" t="s">
        <v>265</v>
      </c>
      <c r="B49" s="28" t="s">
        <v>268</v>
      </c>
      <c r="C49" s="14">
        <f t="shared" si="2"/>
        <v>2829000</v>
      </c>
      <c r="D49" s="14">
        <f t="shared" si="2"/>
        <v>2831000</v>
      </c>
      <c r="E49" s="14">
        <f t="shared" si="2"/>
        <v>2831000</v>
      </c>
    </row>
    <row r="50" spans="1:5" ht="225">
      <c r="A50" s="31" t="s">
        <v>266</v>
      </c>
      <c r="B50" s="28" t="s">
        <v>273</v>
      </c>
      <c r="C50" s="14">
        <v>2829000</v>
      </c>
      <c r="D50" s="14">
        <v>2831000</v>
      </c>
      <c r="E50" s="14">
        <v>2831000</v>
      </c>
    </row>
    <row r="51" spans="1:5" ht="150" customHeight="1">
      <c r="A51" s="31" t="s">
        <v>203</v>
      </c>
      <c r="B51" s="28" t="s">
        <v>271</v>
      </c>
      <c r="C51" s="14">
        <f aca="true" t="shared" si="3" ref="C51:E52">C52</f>
        <v>-309077.77</v>
      </c>
      <c r="D51" s="14">
        <f t="shared" si="3"/>
        <v>0</v>
      </c>
      <c r="E51" s="14">
        <f t="shared" si="3"/>
        <v>0</v>
      </c>
    </row>
    <row r="52" spans="1:5" ht="236.25" customHeight="1">
      <c r="A52" s="31" t="s">
        <v>269</v>
      </c>
      <c r="B52" s="28" t="s">
        <v>272</v>
      </c>
      <c r="C52" s="14">
        <f t="shared" si="3"/>
        <v>-309077.77</v>
      </c>
      <c r="D52" s="14">
        <f t="shared" si="3"/>
        <v>0</v>
      </c>
      <c r="E52" s="14">
        <f t="shared" si="3"/>
        <v>0</v>
      </c>
    </row>
    <row r="53" spans="1:5" ht="235.5" customHeight="1">
      <c r="A53" s="31" t="s">
        <v>270</v>
      </c>
      <c r="B53" s="28" t="s">
        <v>272</v>
      </c>
      <c r="C53" s="14">
        <f>-145077.77-164000</f>
        <v>-309077.77</v>
      </c>
      <c r="D53" s="14">
        <v>0</v>
      </c>
      <c r="E53" s="14">
        <v>0</v>
      </c>
    </row>
    <row r="54" spans="1:5" ht="37.5">
      <c r="A54" s="24" t="s">
        <v>20</v>
      </c>
      <c r="B54" s="34" t="s">
        <v>153</v>
      </c>
      <c r="C54" s="11">
        <f>C55+C60+C63</f>
        <v>4417931.3</v>
      </c>
      <c r="D54" s="11">
        <f>D55+D60+D63</f>
        <v>5743000</v>
      </c>
      <c r="E54" s="11">
        <f>E55+E60+E63</f>
        <v>5743000</v>
      </c>
    </row>
    <row r="55" spans="1:5" ht="37.5">
      <c r="A55" s="26" t="s">
        <v>73</v>
      </c>
      <c r="B55" s="27" t="s">
        <v>154</v>
      </c>
      <c r="C55" s="12">
        <f>C56+C58</f>
        <v>4296931.3</v>
      </c>
      <c r="D55" s="12">
        <f>D56+D58</f>
        <v>5628000</v>
      </c>
      <c r="E55" s="12">
        <f>E56+E58</f>
        <v>5628000</v>
      </c>
    </row>
    <row r="56" spans="1:5" ht="37.5">
      <c r="A56" s="26" t="s">
        <v>99</v>
      </c>
      <c r="B56" s="27" t="s">
        <v>155</v>
      </c>
      <c r="C56" s="12">
        <f>C57</f>
        <v>4296137.4399999995</v>
      </c>
      <c r="D56" s="12">
        <f>D57</f>
        <v>5628000</v>
      </c>
      <c r="E56" s="12">
        <f>E57</f>
        <v>5628000</v>
      </c>
    </row>
    <row r="57" spans="1:5" ht="37.5">
      <c r="A57" s="26" t="s">
        <v>21</v>
      </c>
      <c r="B57" s="27" t="s">
        <v>156</v>
      </c>
      <c r="C57" s="12">
        <f>5641000-201000-1143862.56</f>
        <v>4296137.4399999995</v>
      </c>
      <c r="D57" s="12">
        <v>5628000</v>
      </c>
      <c r="E57" s="12">
        <v>5628000</v>
      </c>
    </row>
    <row r="58" spans="1:5" ht="93.75">
      <c r="A58" s="26" t="s">
        <v>340</v>
      </c>
      <c r="B58" s="27" t="s">
        <v>350</v>
      </c>
      <c r="C58" s="12">
        <f>C59</f>
        <v>793.86</v>
      </c>
      <c r="D58" s="12">
        <f>D59</f>
        <v>0</v>
      </c>
      <c r="E58" s="12">
        <f>E59</f>
        <v>0</v>
      </c>
    </row>
    <row r="59" spans="1:5" ht="93.75">
      <c r="A59" s="26" t="s">
        <v>341</v>
      </c>
      <c r="B59" s="27" t="s">
        <v>350</v>
      </c>
      <c r="C59" s="12">
        <v>793.86</v>
      </c>
      <c r="D59" s="12">
        <v>0</v>
      </c>
      <c r="E59" s="12">
        <v>0</v>
      </c>
    </row>
    <row r="60" spans="1:5" ht="24" customHeight="1">
      <c r="A60" s="26" t="s">
        <v>74</v>
      </c>
      <c r="B60" s="27" t="s">
        <v>23</v>
      </c>
      <c r="C60" s="12">
        <f aca="true" t="shared" si="4" ref="C60:E61">C61</f>
        <v>2000</v>
      </c>
      <c r="D60" s="12">
        <f t="shared" si="4"/>
        <v>15000</v>
      </c>
      <c r="E60" s="12">
        <f t="shared" si="4"/>
        <v>15000</v>
      </c>
    </row>
    <row r="61" spans="1:5" ht="24" customHeight="1">
      <c r="A61" s="26" t="s">
        <v>110</v>
      </c>
      <c r="B61" s="27" t="s">
        <v>23</v>
      </c>
      <c r="C61" s="12">
        <f t="shared" si="4"/>
        <v>2000</v>
      </c>
      <c r="D61" s="12">
        <f t="shared" si="4"/>
        <v>15000</v>
      </c>
      <c r="E61" s="12">
        <f t="shared" si="4"/>
        <v>15000</v>
      </c>
    </row>
    <row r="62" spans="1:5" ht="24" customHeight="1">
      <c r="A62" s="26" t="s">
        <v>22</v>
      </c>
      <c r="B62" s="27" t="s">
        <v>23</v>
      </c>
      <c r="C62" s="12">
        <f>12000-5000-5000</f>
        <v>2000</v>
      </c>
      <c r="D62" s="12">
        <v>15000</v>
      </c>
      <c r="E62" s="12">
        <v>15000</v>
      </c>
    </row>
    <row r="63" spans="1:5" ht="64.5" customHeight="1">
      <c r="A63" s="26" t="s">
        <v>131</v>
      </c>
      <c r="B63" s="32" t="s">
        <v>132</v>
      </c>
      <c r="C63" s="12">
        <f aca="true" t="shared" si="5" ref="C63:E64">C64</f>
        <v>119000</v>
      </c>
      <c r="D63" s="12">
        <f t="shared" si="5"/>
        <v>100000</v>
      </c>
      <c r="E63" s="12">
        <f t="shared" si="5"/>
        <v>100000</v>
      </c>
    </row>
    <row r="64" spans="1:5" ht="82.5" customHeight="1">
      <c r="A64" s="26" t="s">
        <v>149</v>
      </c>
      <c r="B64" s="32" t="s">
        <v>157</v>
      </c>
      <c r="C64" s="12">
        <f t="shared" si="5"/>
        <v>119000</v>
      </c>
      <c r="D64" s="12">
        <f t="shared" si="5"/>
        <v>100000</v>
      </c>
      <c r="E64" s="12">
        <f t="shared" si="5"/>
        <v>100000</v>
      </c>
    </row>
    <row r="65" spans="1:5" ht="81" customHeight="1">
      <c r="A65" s="26" t="s">
        <v>150</v>
      </c>
      <c r="B65" s="32" t="s">
        <v>158</v>
      </c>
      <c r="C65" s="12">
        <f>90000+5000+24000</f>
        <v>119000</v>
      </c>
      <c r="D65" s="12">
        <v>100000</v>
      </c>
      <c r="E65" s="12">
        <v>100000</v>
      </c>
    </row>
    <row r="66" spans="1:5" ht="24" customHeight="1" hidden="1">
      <c r="A66" s="24" t="s">
        <v>133</v>
      </c>
      <c r="B66" s="34" t="s">
        <v>134</v>
      </c>
      <c r="C66" s="11">
        <v>0</v>
      </c>
      <c r="D66" s="11">
        <v>0</v>
      </c>
      <c r="E66" s="11">
        <v>0</v>
      </c>
    </row>
    <row r="67" spans="1:5" ht="24.75" customHeight="1">
      <c r="A67" s="24" t="s">
        <v>24</v>
      </c>
      <c r="B67" s="34" t="s">
        <v>159</v>
      </c>
      <c r="C67" s="11">
        <f>C70+C73</f>
        <v>1110000</v>
      </c>
      <c r="D67" s="11">
        <f>D70+D73</f>
        <v>1110000</v>
      </c>
      <c r="E67" s="11">
        <f>E70+E73</f>
        <v>1110000</v>
      </c>
    </row>
    <row r="68" spans="1:5" ht="63.75" customHeight="1">
      <c r="A68" s="26" t="s">
        <v>98</v>
      </c>
      <c r="B68" s="27" t="s">
        <v>160</v>
      </c>
      <c r="C68" s="13">
        <f aca="true" t="shared" si="6" ref="C68:E69">C69</f>
        <v>1100000</v>
      </c>
      <c r="D68" s="13">
        <f t="shared" si="6"/>
        <v>1100000</v>
      </c>
      <c r="E68" s="13">
        <f t="shared" si="6"/>
        <v>1100000</v>
      </c>
    </row>
    <row r="69" spans="1:5" ht="102.75" customHeight="1">
      <c r="A69" s="26" t="s">
        <v>100</v>
      </c>
      <c r="B69" s="28" t="s">
        <v>161</v>
      </c>
      <c r="C69" s="13">
        <f t="shared" si="6"/>
        <v>1100000</v>
      </c>
      <c r="D69" s="13">
        <f t="shared" si="6"/>
        <v>1100000</v>
      </c>
      <c r="E69" s="13">
        <f t="shared" si="6"/>
        <v>1100000</v>
      </c>
    </row>
    <row r="70" spans="1:5" ht="105" customHeight="1">
      <c r="A70" s="26" t="s">
        <v>25</v>
      </c>
      <c r="B70" s="28" t="s">
        <v>162</v>
      </c>
      <c r="C70" s="13">
        <v>1100000</v>
      </c>
      <c r="D70" s="13">
        <v>1100000</v>
      </c>
      <c r="E70" s="13">
        <v>1100000</v>
      </c>
    </row>
    <row r="71" spans="1:5" ht="75">
      <c r="A71" s="26" t="s">
        <v>26</v>
      </c>
      <c r="B71" s="27" t="s">
        <v>81</v>
      </c>
      <c r="C71" s="14">
        <f aca="true" t="shared" si="7" ref="C71:E72">C72</f>
        <v>10000</v>
      </c>
      <c r="D71" s="14">
        <f t="shared" si="7"/>
        <v>10000</v>
      </c>
      <c r="E71" s="14">
        <f t="shared" si="7"/>
        <v>10000</v>
      </c>
    </row>
    <row r="72" spans="1:5" ht="56.25">
      <c r="A72" s="26" t="s">
        <v>101</v>
      </c>
      <c r="B72" s="28" t="s">
        <v>115</v>
      </c>
      <c r="C72" s="14">
        <f t="shared" si="7"/>
        <v>10000</v>
      </c>
      <c r="D72" s="14">
        <f t="shared" si="7"/>
        <v>10000</v>
      </c>
      <c r="E72" s="14">
        <f t="shared" si="7"/>
        <v>10000</v>
      </c>
    </row>
    <row r="73" spans="1:5" ht="56.25" customHeight="1">
      <c r="A73" s="26" t="s">
        <v>129</v>
      </c>
      <c r="B73" s="28" t="s">
        <v>115</v>
      </c>
      <c r="C73" s="14">
        <v>10000</v>
      </c>
      <c r="D73" s="35">
        <v>10000</v>
      </c>
      <c r="E73" s="35">
        <v>10000</v>
      </c>
    </row>
    <row r="74" spans="1:5" ht="99.75" customHeight="1" hidden="1">
      <c r="A74" s="24" t="s">
        <v>135</v>
      </c>
      <c r="B74" s="36" t="s">
        <v>136</v>
      </c>
      <c r="C74" s="15">
        <v>0</v>
      </c>
      <c r="D74" s="15">
        <v>0</v>
      </c>
      <c r="E74" s="15">
        <v>0</v>
      </c>
    </row>
    <row r="75" spans="1:5" ht="99.75" customHeight="1">
      <c r="A75" s="24" t="s">
        <v>285</v>
      </c>
      <c r="B75" s="36" t="s">
        <v>286</v>
      </c>
      <c r="C75" s="15">
        <f>C76+C79</f>
        <v>373.72</v>
      </c>
      <c r="D75" s="15">
        <f>D76</f>
        <v>0</v>
      </c>
      <c r="E75" s="15">
        <f>E76</f>
        <v>0</v>
      </c>
    </row>
    <row r="76" spans="1:5" ht="67.5" customHeight="1">
      <c r="A76" s="26" t="s">
        <v>287</v>
      </c>
      <c r="B76" s="28" t="s">
        <v>288</v>
      </c>
      <c r="C76" s="14">
        <f>C77</f>
        <v>300.25</v>
      </c>
      <c r="D76" s="14">
        <f>D77+D79</f>
        <v>0</v>
      </c>
      <c r="E76" s="14">
        <f>E77+E79</f>
        <v>0</v>
      </c>
    </row>
    <row r="77" spans="1:5" ht="99.75" customHeight="1">
      <c r="A77" s="26" t="s">
        <v>289</v>
      </c>
      <c r="B77" s="28" t="s">
        <v>290</v>
      </c>
      <c r="C77" s="14">
        <f>C78</f>
        <v>300.25</v>
      </c>
      <c r="D77" s="14">
        <f>D78</f>
        <v>0</v>
      </c>
      <c r="E77" s="14">
        <f>E78</f>
        <v>0</v>
      </c>
    </row>
    <row r="78" spans="1:5" ht="99.75" customHeight="1">
      <c r="A78" s="26" t="s">
        <v>291</v>
      </c>
      <c r="B78" s="28" t="s">
        <v>290</v>
      </c>
      <c r="C78" s="14">
        <v>300.25</v>
      </c>
      <c r="D78" s="14">
        <v>0</v>
      </c>
      <c r="E78" s="14">
        <v>0</v>
      </c>
    </row>
    <row r="79" spans="1:5" ht="74.25" customHeight="1">
      <c r="A79" s="26" t="s">
        <v>292</v>
      </c>
      <c r="B79" s="28" t="s">
        <v>293</v>
      </c>
      <c r="C79" s="14">
        <f aca="true" t="shared" si="8" ref="C79:E80">C80</f>
        <v>73.47</v>
      </c>
      <c r="D79" s="14">
        <f t="shared" si="8"/>
        <v>0</v>
      </c>
      <c r="E79" s="14">
        <f t="shared" si="8"/>
        <v>0</v>
      </c>
    </row>
    <row r="80" spans="1:5" ht="41.25" customHeight="1">
      <c r="A80" s="26" t="s">
        <v>294</v>
      </c>
      <c r="B80" s="28" t="s">
        <v>295</v>
      </c>
      <c r="C80" s="14">
        <f t="shared" si="8"/>
        <v>73.47</v>
      </c>
      <c r="D80" s="14">
        <f t="shared" si="8"/>
        <v>0</v>
      </c>
      <c r="E80" s="14">
        <f t="shared" si="8"/>
        <v>0</v>
      </c>
    </row>
    <row r="81" spans="1:5" ht="31.5" customHeight="1">
      <c r="A81" s="26" t="s">
        <v>296</v>
      </c>
      <c r="B81" s="28" t="s">
        <v>295</v>
      </c>
      <c r="C81" s="14">
        <f>4.77+68.7</f>
        <v>73.47</v>
      </c>
      <c r="D81" s="14">
        <v>0</v>
      </c>
      <c r="E81" s="14">
        <v>0</v>
      </c>
    </row>
    <row r="82" spans="1:8" ht="96.75" customHeight="1">
      <c r="A82" s="24" t="s">
        <v>27</v>
      </c>
      <c r="B82" s="34" t="s">
        <v>163</v>
      </c>
      <c r="C82" s="11">
        <f>C86+C83+C98</f>
        <v>2938485.2600000002</v>
      </c>
      <c r="D82" s="11">
        <f>D86+D83+D98</f>
        <v>1117000</v>
      </c>
      <c r="E82" s="11">
        <f>E86+E83+E98</f>
        <v>1117000</v>
      </c>
      <c r="F82" s="7"/>
      <c r="G82" s="7"/>
      <c r="H82" s="7"/>
    </row>
    <row r="83" spans="1:8" ht="69.75" customHeight="1">
      <c r="A83" s="26" t="s">
        <v>173</v>
      </c>
      <c r="B83" s="27" t="s">
        <v>175</v>
      </c>
      <c r="C83" s="12">
        <f aca="true" t="shared" si="9" ref="C83:E84">C84</f>
        <v>12103.88</v>
      </c>
      <c r="D83" s="12">
        <f t="shared" si="9"/>
        <v>0</v>
      </c>
      <c r="E83" s="12">
        <f t="shared" si="9"/>
        <v>0</v>
      </c>
      <c r="F83" s="7"/>
      <c r="G83" s="7"/>
      <c r="H83" s="7"/>
    </row>
    <row r="84" spans="1:8" ht="87.75" customHeight="1">
      <c r="A84" s="26" t="s">
        <v>174</v>
      </c>
      <c r="B84" s="27" t="s">
        <v>176</v>
      </c>
      <c r="C84" s="12">
        <f t="shared" si="9"/>
        <v>12103.88</v>
      </c>
      <c r="D84" s="12">
        <f t="shared" si="9"/>
        <v>0</v>
      </c>
      <c r="E84" s="12">
        <f t="shared" si="9"/>
        <v>0</v>
      </c>
      <c r="F84" s="7"/>
      <c r="G84" s="7"/>
      <c r="H84" s="7"/>
    </row>
    <row r="85" spans="1:8" ht="84.75" customHeight="1">
      <c r="A85" s="26" t="s">
        <v>177</v>
      </c>
      <c r="B85" s="27" t="s">
        <v>176</v>
      </c>
      <c r="C85" s="12">
        <f>12000+103.88</f>
        <v>12103.88</v>
      </c>
      <c r="D85" s="12">
        <v>0</v>
      </c>
      <c r="E85" s="12">
        <v>0</v>
      </c>
      <c r="F85" s="7"/>
      <c r="G85" s="7"/>
      <c r="H85" s="7"/>
    </row>
    <row r="86" spans="1:5" ht="177.75" customHeight="1">
      <c r="A86" s="26" t="s">
        <v>28</v>
      </c>
      <c r="B86" s="28" t="s">
        <v>202</v>
      </c>
      <c r="C86" s="13">
        <f>C87+C92+C95</f>
        <v>2686381.3800000004</v>
      </c>
      <c r="D86" s="13">
        <f>D87+D92+D95</f>
        <v>1117000</v>
      </c>
      <c r="E86" s="13">
        <f>E87+E92+E95</f>
        <v>1117000</v>
      </c>
    </row>
    <row r="87" spans="1:5" ht="142.5" customHeight="1">
      <c r="A87" s="26" t="s">
        <v>55</v>
      </c>
      <c r="B87" s="28" t="s">
        <v>164</v>
      </c>
      <c r="C87" s="14">
        <f>C90+C88</f>
        <v>2497788.35</v>
      </c>
      <c r="D87" s="14">
        <f>D90+D88</f>
        <v>1050000</v>
      </c>
      <c r="E87" s="14">
        <f>E90+E88</f>
        <v>1050000</v>
      </c>
    </row>
    <row r="88" spans="1:5" ht="198.75" customHeight="1">
      <c r="A88" s="26" t="s">
        <v>178</v>
      </c>
      <c r="B88" s="28" t="s">
        <v>180</v>
      </c>
      <c r="C88" s="14">
        <f>C89</f>
        <v>1161335.6400000001</v>
      </c>
      <c r="D88" s="14">
        <f>D89</f>
        <v>150000</v>
      </c>
      <c r="E88" s="14">
        <f>E89</f>
        <v>150000</v>
      </c>
    </row>
    <row r="89" spans="1:5" ht="201.75" customHeight="1">
      <c r="A89" s="26" t="s">
        <v>179</v>
      </c>
      <c r="B89" s="28" t="s">
        <v>180</v>
      </c>
      <c r="C89" s="14">
        <f>248500+150000+93000+220415.04+62400+387020.6</f>
        <v>1161335.6400000001</v>
      </c>
      <c r="D89" s="14">
        <v>150000</v>
      </c>
      <c r="E89" s="14">
        <v>150000</v>
      </c>
    </row>
    <row r="90" spans="1:5" ht="160.5" customHeight="1">
      <c r="A90" s="26" t="s">
        <v>123</v>
      </c>
      <c r="B90" s="37" t="s">
        <v>165</v>
      </c>
      <c r="C90" s="14">
        <f>C91</f>
        <v>1336452.71</v>
      </c>
      <c r="D90" s="14">
        <f>D91</f>
        <v>900000</v>
      </c>
      <c r="E90" s="14">
        <f>E91</f>
        <v>900000</v>
      </c>
    </row>
    <row r="91" spans="1:5" ht="161.25" customHeight="1">
      <c r="A91" s="26" t="s">
        <v>124</v>
      </c>
      <c r="B91" s="37" t="s">
        <v>165</v>
      </c>
      <c r="C91" s="14">
        <f>900000+436452.71</f>
        <v>1336452.71</v>
      </c>
      <c r="D91" s="14">
        <v>900000</v>
      </c>
      <c r="E91" s="14">
        <v>900000</v>
      </c>
    </row>
    <row r="92" spans="1:5" ht="151.5" customHeight="1">
      <c r="A92" s="26" t="s">
        <v>89</v>
      </c>
      <c r="B92" s="28" t="s">
        <v>83</v>
      </c>
      <c r="C92" s="14">
        <f>C93</f>
        <v>41896.12</v>
      </c>
      <c r="D92" s="14">
        <f>D93</f>
        <v>50000</v>
      </c>
      <c r="E92" s="14">
        <f>E93</f>
        <v>50000</v>
      </c>
    </row>
    <row r="93" spans="1:5" ht="151.5" customHeight="1">
      <c r="A93" s="26" t="s">
        <v>102</v>
      </c>
      <c r="B93" s="28" t="s">
        <v>84</v>
      </c>
      <c r="C93" s="14">
        <f>C94</f>
        <v>41896.12</v>
      </c>
      <c r="D93" s="14">
        <f>D94</f>
        <v>50000</v>
      </c>
      <c r="E93" s="14">
        <v>50000</v>
      </c>
    </row>
    <row r="94" spans="1:5" ht="151.5" customHeight="1">
      <c r="A94" s="26" t="s">
        <v>82</v>
      </c>
      <c r="B94" s="28" t="s">
        <v>84</v>
      </c>
      <c r="C94" s="14">
        <f>50000-103.88-5000-3000</f>
        <v>41896.12</v>
      </c>
      <c r="D94" s="14">
        <v>50000</v>
      </c>
      <c r="E94" s="14">
        <v>50000</v>
      </c>
    </row>
    <row r="95" spans="1:5" ht="156" customHeight="1">
      <c r="A95" s="26" t="s">
        <v>56</v>
      </c>
      <c r="B95" s="28" t="s">
        <v>166</v>
      </c>
      <c r="C95" s="16">
        <f aca="true" t="shared" si="10" ref="C95:E96">C96</f>
        <v>146696.91</v>
      </c>
      <c r="D95" s="16">
        <f t="shared" si="10"/>
        <v>17000</v>
      </c>
      <c r="E95" s="16">
        <f t="shared" si="10"/>
        <v>17000</v>
      </c>
    </row>
    <row r="96" spans="1:5" ht="131.25">
      <c r="A96" s="26" t="s">
        <v>103</v>
      </c>
      <c r="B96" s="28" t="s">
        <v>167</v>
      </c>
      <c r="C96" s="16">
        <f t="shared" si="10"/>
        <v>146696.91</v>
      </c>
      <c r="D96" s="16">
        <f t="shared" si="10"/>
        <v>17000</v>
      </c>
      <c r="E96" s="16">
        <f t="shared" si="10"/>
        <v>17000</v>
      </c>
    </row>
    <row r="97" spans="1:5" ht="139.5" customHeight="1">
      <c r="A97" s="26" t="s">
        <v>29</v>
      </c>
      <c r="B97" s="28" t="s">
        <v>168</v>
      </c>
      <c r="C97" s="16">
        <f>17000+113000+16696.91</f>
        <v>146696.91</v>
      </c>
      <c r="D97" s="16">
        <v>17000</v>
      </c>
      <c r="E97" s="16">
        <v>17000</v>
      </c>
    </row>
    <row r="98" spans="1:5" ht="173.25" customHeight="1">
      <c r="A98" s="26" t="s">
        <v>342</v>
      </c>
      <c r="B98" s="28" t="s">
        <v>345</v>
      </c>
      <c r="C98" s="16">
        <f aca="true" t="shared" si="11" ref="C98:E100">C99</f>
        <v>240000</v>
      </c>
      <c r="D98" s="16">
        <f t="shared" si="11"/>
        <v>0</v>
      </c>
      <c r="E98" s="16">
        <f t="shared" si="11"/>
        <v>0</v>
      </c>
    </row>
    <row r="99" spans="1:5" ht="186" customHeight="1">
      <c r="A99" s="26" t="s">
        <v>346</v>
      </c>
      <c r="B99" s="28" t="s">
        <v>347</v>
      </c>
      <c r="C99" s="16">
        <f t="shared" si="11"/>
        <v>240000</v>
      </c>
      <c r="D99" s="16">
        <f t="shared" si="11"/>
        <v>0</v>
      </c>
      <c r="E99" s="16">
        <f t="shared" si="11"/>
        <v>0</v>
      </c>
    </row>
    <row r="100" spans="1:5" ht="162" customHeight="1">
      <c r="A100" s="26" t="s">
        <v>343</v>
      </c>
      <c r="B100" s="28" t="s">
        <v>348</v>
      </c>
      <c r="C100" s="16">
        <f t="shared" si="11"/>
        <v>240000</v>
      </c>
      <c r="D100" s="16">
        <f t="shared" si="11"/>
        <v>0</v>
      </c>
      <c r="E100" s="16">
        <f t="shared" si="11"/>
        <v>0</v>
      </c>
    </row>
    <row r="101" spans="1:5" ht="159" customHeight="1">
      <c r="A101" s="26" t="s">
        <v>344</v>
      </c>
      <c r="B101" s="28" t="s">
        <v>349</v>
      </c>
      <c r="C101" s="16">
        <v>240000</v>
      </c>
      <c r="D101" s="16">
        <v>0</v>
      </c>
      <c r="E101" s="16">
        <v>0</v>
      </c>
    </row>
    <row r="102" spans="1:5" ht="39" customHeight="1">
      <c r="A102" s="24" t="s">
        <v>30</v>
      </c>
      <c r="B102" s="34" t="s">
        <v>75</v>
      </c>
      <c r="C102" s="11">
        <f>C103</f>
        <v>189035.4</v>
      </c>
      <c r="D102" s="11">
        <f>D103</f>
        <v>395000</v>
      </c>
      <c r="E102" s="11">
        <f>E103</f>
        <v>395000</v>
      </c>
    </row>
    <row r="103" spans="1:5" ht="37.5">
      <c r="A103" s="26" t="s">
        <v>57</v>
      </c>
      <c r="B103" s="27" t="s">
        <v>58</v>
      </c>
      <c r="C103" s="12">
        <f>C104+C106+C108</f>
        <v>189035.4</v>
      </c>
      <c r="D103" s="12">
        <f>D104+D106+D108</f>
        <v>395000</v>
      </c>
      <c r="E103" s="12">
        <f>E104+E106+E108</f>
        <v>395000</v>
      </c>
    </row>
    <row r="104" spans="1:5" ht="56.25">
      <c r="A104" s="26" t="s">
        <v>104</v>
      </c>
      <c r="B104" s="27" t="s">
        <v>32</v>
      </c>
      <c r="C104" s="12">
        <f>C105</f>
        <v>17600</v>
      </c>
      <c r="D104" s="12">
        <f>D105</f>
        <v>26000</v>
      </c>
      <c r="E104" s="12">
        <f>E105</f>
        <v>26000</v>
      </c>
    </row>
    <row r="105" spans="1:5" ht="56.25">
      <c r="A105" s="26" t="s">
        <v>31</v>
      </c>
      <c r="B105" s="27" t="s">
        <v>32</v>
      </c>
      <c r="C105" s="12">
        <f>26000-5400-3000</f>
        <v>17600</v>
      </c>
      <c r="D105" s="12">
        <v>26000</v>
      </c>
      <c r="E105" s="12">
        <v>26000</v>
      </c>
    </row>
    <row r="106" spans="1:5" ht="37.5">
      <c r="A106" s="26" t="s">
        <v>105</v>
      </c>
      <c r="B106" s="27" t="s">
        <v>59</v>
      </c>
      <c r="C106" s="13">
        <f>C107</f>
        <v>6600</v>
      </c>
      <c r="D106" s="13">
        <f>D107</f>
        <v>25000</v>
      </c>
      <c r="E106" s="13">
        <f>E107</f>
        <v>25000</v>
      </c>
    </row>
    <row r="107" spans="1:5" ht="37.5">
      <c r="A107" s="26" t="s">
        <v>33</v>
      </c>
      <c r="B107" s="27" t="s">
        <v>59</v>
      </c>
      <c r="C107" s="13">
        <f>25000-2400-5000-11000</f>
        <v>6600</v>
      </c>
      <c r="D107" s="16">
        <v>25000</v>
      </c>
      <c r="E107" s="16">
        <v>25000</v>
      </c>
    </row>
    <row r="108" spans="1:5" ht="37.5">
      <c r="A108" s="26" t="s">
        <v>106</v>
      </c>
      <c r="B108" s="27" t="s">
        <v>34</v>
      </c>
      <c r="C108" s="13">
        <f>C109+C111</f>
        <v>164835.4</v>
      </c>
      <c r="D108" s="13">
        <f>D109+D111</f>
        <v>344000</v>
      </c>
      <c r="E108" s="13">
        <f>E109+E111</f>
        <v>344000</v>
      </c>
    </row>
    <row r="109" spans="1:5" ht="37.5">
      <c r="A109" s="26" t="s">
        <v>240</v>
      </c>
      <c r="B109" s="27" t="s">
        <v>242</v>
      </c>
      <c r="C109" s="13">
        <f>C110</f>
        <v>157200</v>
      </c>
      <c r="D109" s="13">
        <f>D110</f>
        <v>344000</v>
      </c>
      <c r="E109" s="13">
        <f>E110</f>
        <v>344000</v>
      </c>
    </row>
    <row r="110" spans="1:5" ht="37.5">
      <c r="A110" s="26" t="s">
        <v>241</v>
      </c>
      <c r="B110" s="27" t="s">
        <v>242</v>
      </c>
      <c r="C110" s="13">
        <f>316000-238800+30000+50000</f>
        <v>157200</v>
      </c>
      <c r="D110" s="16">
        <v>344000</v>
      </c>
      <c r="E110" s="16">
        <v>344000</v>
      </c>
    </row>
    <row r="111" spans="1:5" ht="44.25" customHeight="1">
      <c r="A111" s="26" t="s">
        <v>297</v>
      </c>
      <c r="B111" s="27" t="s">
        <v>298</v>
      </c>
      <c r="C111" s="13">
        <f>C112</f>
        <v>7635.4</v>
      </c>
      <c r="D111" s="13">
        <f>D112</f>
        <v>0</v>
      </c>
      <c r="E111" s="13">
        <f>E112</f>
        <v>0</v>
      </c>
    </row>
    <row r="112" spans="1:5" ht="45" customHeight="1">
      <c r="A112" s="26" t="s">
        <v>299</v>
      </c>
      <c r="B112" s="27" t="s">
        <v>298</v>
      </c>
      <c r="C112" s="13">
        <v>7635.4</v>
      </c>
      <c r="D112" s="16">
        <v>0</v>
      </c>
      <c r="E112" s="16">
        <v>0</v>
      </c>
    </row>
    <row r="113" spans="1:5" ht="75">
      <c r="A113" s="24" t="s">
        <v>35</v>
      </c>
      <c r="B113" s="36" t="s">
        <v>243</v>
      </c>
      <c r="C113" s="11">
        <f>C114+C119</f>
        <v>873069.51</v>
      </c>
      <c r="D113" s="11">
        <f>D114+D119</f>
        <v>1447000</v>
      </c>
      <c r="E113" s="11">
        <f>E114+E119</f>
        <v>1447000</v>
      </c>
    </row>
    <row r="114" spans="1:5" ht="37.5">
      <c r="A114" s="26" t="s">
        <v>60</v>
      </c>
      <c r="B114" s="28" t="s">
        <v>116</v>
      </c>
      <c r="C114" s="12">
        <f aca="true" t="shared" si="12" ref="C114:E115">C115</f>
        <v>779000</v>
      </c>
      <c r="D114" s="12">
        <f t="shared" si="12"/>
        <v>1413000</v>
      </c>
      <c r="E114" s="12">
        <f t="shared" si="12"/>
        <v>1413000</v>
      </c>
    </row>
    <row r="115" spans="1:5" ht="37.5">
      <c r="A115" s="26" t="s">
        <v>61</v>
      </c>
      <c r="B115" s="28" t="s">
        <v>117</v>
      </c>
      <c r="C115" s="12">
        <f t="shared" si="12"/>
        <v>779000</v>
      </c>
      <c r="D115" s="12">
        <f t="shared" si="12"/>
        <v>1413000</v>
      </c>
      <c r="E115" s="12">
        <f t="shared" si="12"/>
        <v>1413000</v>
      </c>
    </row>
    <row r="116" spans="1:5" ht="59.25" customHeight="1">
      <c r="A116" s="26" t="s">
        <v>36</v>
      </c>
      <c r="B116" s="28" t="s">
        <v>37</v>
      </c>
      <c r="C116" s="12">
        <f>SUM(C117:C118)</f>
        <v>779000</v>
      </c>
      <c r="D116" s="12">
        <f>SUM(D117:D118)</f>
        <v>1413000</v>
      </c>
      <c r="E116" s="12">
        <f>SUM(E117:E118)</f>
        <v>1413000</v>
      </c>
    </row>
    <row r="117" spans="1:5" ht="57.75" customHeight="1">
      <c r="A117" s="26" t="s">
        <v>38</v>
      </c>
      <c r="B117" s="28" t="s">
        <v>130</v>
      </c>
      <c r="C117" s="14">
        <f>13000-4000</f>
        <v>9000</v>
      </c>
      <c r="D117" s="16">
        <v>13000</v>
      </c>
      <c r="E117" s="16">
        <v>13000</v>
      </c>
    </row>
    <row r="118" spans="1:5" ht="56.25" customHeight="1">
      <c r="A118" s="26" t="s">
        <v>39</v>
      </c>
      <c r="B118" s="28" t="s">
        <v>40</v>
      </c>
      <c r="C118" s="14">
        <f>1400000-450000-180000</f>
        <v>770000</v>
      </c>
      <c r="D118" s="14">
        <v>1400000</v>
      </c>
      <c r="E118" s="14">
        <v>1400000</v>
      </c>
    </row>
    <row r="119" spans="1:5" ht="45" customHeight="1">
      <c r="A119" s="26" t="s">
        <v>111</v>
      </c>
      <c r="B119" s="27" t="s">
        <v>137</v>
      </c>
      <c r="C119" s="14">
        <f aca="true" t="shared" si="13" ref="C119:E120">C120</f>
        <v>94069.51</v>
      </c>
      <c r="D119" s="14">
        <f t="shared" si="13"/>
        <v>34000</v>
      </c>
      <c r="E119" s="14">
        <f t="shared" si="13"/>
        <v>34000</v>
      </c>
    </row>
    <row r="120" spans="1:5" ht="43.5" customHeight="1">
      <c r="A120" s="38" t="s">
        <v>112</v>
      </c>
      <c r="B120" s="27" t="s">
        <v>138</v>
      </c>
      <c r="C120" s="14">
        <f t="shared" si="13"/>
        <v>94069.51</v>
      </c>
      <c r="D120" s="14">
        <f t="shared" si="13"/>
        <v>34000</v>
      </c>
      <c r="E120" s="14">
        <f t="shared" si="13"/>
        <v>34000</v>
      </c>
    </row>
    <row r="121" spans="1:5" ht="53.25" customHeight="1">
      <c r="A121" s="38" t="s">
        <v>113</v>
      </c>
      <c r="B121" s="27" t="s">
        <v>139</v>
      </c>
      <c r="C121" s="14">
        <f>SUM(C122:C125)</f>
        <v>94069.51</v>
      </c>
      <c r="D121" s="14">
        <f>SUM(D122:D125)</f>
        <v>34000</v>
      </c>
      <c r="E121" s="14">
        <f>SUM(E122:E125)</f>
        <v>34000</v>
      </c>
    </row>
    <row r="122" spans="1:6" ht="52.5" customHeight="1">
      <c r="A122" s="38" t="s">
        <v>114</v>
      </c>
      <c r="B122" s="27" t="s">
        <v>140</v>
      </c>
      <c r="C122" s="14">
        <v>0</v>
      </c>
      <c r="D122" s="16">
        <v>24000</v>
      </c>
      <c r="E122" s="14">
        <v>24000</v>
      </c>
      <c r="F122" s="8"/>
    </row>
    <row r="123" spans="1:6" ht="52.5" customHeight="1">
      <c r="A123" s="38" t="s">
        <v>300</v>
      </c>
      <c r="B123" s="27" t="s">
        <v>140</v>
      </c>
      <c r="C123" s="14">
        <f>3803.65+80000</f>
        <v>83803.65</v>
      </c>
      <c r="D123" s="16">
        <v>0</v>
      </c>
      <c r="E123" s="14">
        <v>0</v>
      </c>
      <c r="F123" s="8"/>
    </row>
    <row r="124" spans="1:5" ht="46.5" customHeight="1">
      <c r="A124" s="38" t="s">
        <v>170</v>
      </c>
      <c r="B124" s="27" t="s">
        <v>140</v>
      </c>
      <c r="C124" s="14">
        <v>10000</v>
      </c>
      <c r="D124" s="14">
        <v>10000</v>
      </c>
      <c r="E124" s="14">
        <v>10000</v>
      </c>
    </row>
    <row r="125" spans="1:5" ht="46.5" customHeight="1">
      <c r="A125" s="38" t="s">
        <v>301</v>
      </c>
      <c r="B125" s="27" t="s">
        <v>140</v>
      </c>
      <c r="C125" s="14">
        <v>265.86</v>
      </c>
      <c r="D125" s="14">
        <v>0</v>
      </c>
      <c r="E125" s="14">
        <v>0</v>
      </c>
    </row>
    <row r="126" spans="1:5" ht="67.5" customHeight="1">
      <c r="A126" s="24" t="s">
        <v>41</v>
      </c>
      <c r="B126" s="34" t="s">
        <v>196</v>
      </c>
      <c r="C126" s="11">
        <f>C127+C131</f>
        <v>806188.49</v>
      </c>
      <c r="D126" s="11">
        <f>D127+D131</f>
        <v>350000</v>
      </c>
      <c r="E126" s="11">
        <f>E127+E131</f>
        <v>350000</v>
      </c>
    </row>
    <row r="127" spans="1:5" ht="160.5" customHeight="1">
      <c r="A127" s="26" t="s">
        <v>42</v>
      </c>
      <c r="B127" s="28" t="s">
        <v>195</v>
      </c>
      <c r="C127" s="14">
        <f>C128</f>
        <v>174000</v>
      </c>
      <c r="D127" s="14">
        <f aca="true" t="shared" si="14" ref="D127:E129">D128</f>
        <v>200000</v>
      </c>
      <c r="E127" s="14">
        <f t="shared" si="14"/>
        <v>200000</v>
      </c>
    </row>
    <row r="128" spans="1:5" ht="201.75" customHeight="1">
      <c r="A128" s="26" t="s">
        <v>107</v>
      </c>
      <c r="B128" s="28" t="s">
        <v>194</v>
      </c>
      <c r="C128" s="14">
        <f>C129</f>
        <v>174000</v>
      </c>
      <c r="D128" s="14">
        <f t="shared" si="14"/>
        <v>200000</v>
      </c>
      <c r="E128" s="14">
        <f t="shared" si="14"/>
        <v>200000</v>
      </c>
    </row>
    <row r="129" spans="1:5" ht="196.5" customHeight="1">
      <c r="A129" s="26" t="s">
        <v>108</v>
      </c>
      <c r="B129" s="28" t="s">
        <v>193</v>
      </c>
      <c r="C129" s="14">
        <f>C130</f>
        <v>174000</v>
      </c>
      <c r="D129" s="14">
        <f t="shared" si="14"/>
        <v>200000</v>
      </c>
      <c r="E129" s="14">
        <f t="shared" si="14"/>
        <v>200000</v>
      </c>
    </row>
    <row r="130" spans="1:5" ht="195" customHeight="1">
      <c r="A130" s="26" t="s">
        <v>43</v>
      </c>
      <c r="B130" s="28" t="s">
        <v>197</v>
      </c>
      <c r="C130" s="14">
        <f>200000-26000</f>
        <v>174000</v>
      </c>
      <c r="D130" s="14">
        <v>200000</v>
      </c>
      <c r="E130" s="14">
        <v>200000</v>
      </c>
    </row>
    <row r="131" spans="1:5" ht="88.5" customHeight="1">
      <c r="A131" s="26" t="s">
        <v>44</v>
      </c>
      <c r="B131" s="27" t="s">
        <v>192</v>
      </c>
      <c r="C131" s="13">
        <f>C132+C137</f>
        <v>632188.49</v>
      </c>
      <c r="D131" s="13">
        <f>D132+D137</f>
        <v>150000</v>
      </c>
      <c r="E131" s="13">
        <f>E132+E137</f>
        <v>150000</v>
      </c>
    </row>
    <row r="132" spans="1:5" ht="84" customHeight="1">
      <c r="A132" s="26" t="s">
        <v>62</v>
      </c>
      <c r="B132" s="32" t="s">
        <v>191</v>
      </c>
      <c r="C132" s="13">
        <f>C135+C133</f>
        <v>352588.49</v>
      </c>
      <c r="D132" s="13">
        <f>D135+D133</f>
        <v>150000</v>
      </c>
      <c r="E132" s="13">
        <f>E135+E133</f>
        <v>150000</v>
      </c>
    </row>
    <row r="133" spans="1:5" ht="145.5" customHeight="1">
      <c r="A133" s="26" t="s">
        <v>181</v>
      </c>
      <c r="B133" s="27" t="s">
        <v>182</v>
      </c>
      <c r="C133" s="13">
        <f>C134</f>
        <v>229814.6</v>
      </c>
      <c r="D133" s="13">
        <f>D134</f>
        <v>50000</v>
      </c>
      <c r="E133" s="13">
        <f>E134</f>
        <v>50000</v>
      </c>
    </row>
    <row r="134" spans="1:5" ht="140.25" customHeight="1">
      <c r="A134" s="26" t="s">
        <v>183</v>
      </c>
      <c r="B134" s="27" t="s">
        <v>182</v>
      </c>
      <c r="C134" s="13">
        <f>50000+23500+156314.6</f>
        <v>229814.6</v>
      </c>
      <c r="D134" s="13">
        <v>50000</v>
      </c>
      <c r="E134" s="13">
        <v>50000</v>
      </c>
    </row>
    <row r="135" spans="1:5" ht="102.75" customHeight="1">
      <c r="A135" s="39" t="s">
        <v>126</v>
      </c>
      <c r="B135" s="32" t="s">
        <v>169</v>
      </c>
      <c r="C135" s="13">
        <f>C136</f>
        <v>122773.89</v>
      </c>
      <c r="D135" s="13">
        <f>D136</f>
        <v>100000</v>
      </c>
      <c r="E135" s="13">
        <f>E136</f>
        <v>100000</v>
      </c>
    </row>
    <row r="136" spans="1:5" ht="102.75" customHeight="1">
      <c r="A136" s="39" t="s">
        <v>125</v>
      </c>
      <c r="B136" s="32" t="s">
        <v>169</v>
      </c>
      <c r="C136" s="13">
        <f>100000+22773.89</f>
        <v>122773.89</v>
      </c>
      <c r="D136" s="16">
        <v>100000</v>
      </c>
      <c r="E136" s="16">
        <v>100000</v>
      </c>
    </row>
    <row r="137" spans="1:5" ht="107.25" customHeight="1">
      <c r="A137" s="39" t="s">
        <v>302</v>
      </c>
      <c r="B137" s="32" t="s">
        <v>303</v>
      </c>
      <c r="C137" s="13">
        <f aca="true" t="shared" si="15" ref="C137:E138">C138</f>
        <v>279600</v>
      </c>
      <c r="D137" s="13">
        <f t="shared" si="15"/>
        <v>0</v>
      </c>
      <c r="E137" s="13">
        <f t="shared" si="15"/>
        <v>0</v>
      </c>
    </row>
    <row r="138" spans="1:5" ht="116.25" customHeight="1">
      <c r="A138" s="39" t="s">
        <v>304</v>
      </c>
      <c r="B138" s="32" t="s">
        <v>305</v>
      </c>
      <c r="C138" s="13">
        <f t="shared" si="15"/>
        <v>279600</v>
      </c>
      <c r="D138" s="13">
        <f t="shared" si="15"/>
        <v>0</v>
      </c>
      <c r="E138" s="13">
        <f t="shared" si="15"/>
        <v>0</v>
      </c>
    </row>
    <row r="139" spans="1:5" ht="123.75" customHeight="1">
      <c r="A139" s="39" t="s">
        <v>306</v>
      </c>
      <c r="B139" s="32" t="s">
        <v>305</v>
      </c>
      <c r="C139" s="13">
        <v>279600</v>
      </c>
      <c r="D139" s="16">
        <v>0</v>
      </c>
      <c r="E139" s="16">
        <v>0</v>
      </c>
    </row>
    <row r="140" spans="1:5" ht="37.5">
      <c r="A140" s="24" t="s">
        <v>45</v>
      </c>
      <c r="B140" s="34" t="s">
        <v>141</v>
      </c>
      <c r="C140" s="11">
        <f>C141+C149+C165+C162+C159+C154+C156+C146</f>
        <v>426700</v>
      </c>
      <c r="D140" s="11">
        <f>D141+D149+D165+D162+D159+D154+D156+D146</f>
        <v>501000</v>
      </c>
      <c r="E140" s="11">
        <f>E141+E149+E165+E162+E159+E154+E156+E146</f>
        <v>501000</v>
      </c>
    </row>
    <row r="141" spans="1:5" ht="56.25">
      <c r="A141" s="26" t="s">
        <v>46</v>
      </c>
      <c r="B141" s="27" t="s">
        <v>8</v>
      </c>
      <c r="C141" s="14">
        <f>C142+C144</f>
        <v>-2250</v>
      </c>
      <c r="D141" s="14">
        <f>D142+D144</f>
        <v>10000</v>
      </c>
      <c r="E141" s="14">
        <f>E142+E144</f>
        <v>10000</v>
      </c>
    </row>
    <row r="142" spans="1:5" ht="159.75" customHeight="1">
      <c r="A142" s="26" t="s">
        <v>109</v>
      </c>
      <c r="B142" s="40" t="s">
        <v>190</v>
      </c>
      <c r="C142" s="14">
        <f>C143</f>
        <v>-2700</v>
      </c>
      <c r="D142" s="14">
        <f>D143</f>
        <v>10000</v>
      </c>
      <c r="E142" s="14">
        <f>E143</f>
        <v>10000</v>
      </c>
    </row>
    <row r="143" spans="1:5" ht="164.25" customHeight="1">
      <c r="A143" s="26" t="s">
        <v>85</v>
      </c>
      <c r="B143" s="40" t="s">
        <v>190</v>
      </c>
      <c r="C143" s="17">
        <f>10000-12400-300</f>
        <v>-2700</v>
      </c>
      <c r="D143" s="17">
        <v>10000</v>
      </c>
      <c r="E143" s="17">
        <v>10000</v>
      </c>
    </row>
    <row r="144" spans="1:5" ht="128.25" customHeight="1">
      <c r="A144" s="26" t="s">
        <v>307</v>
      </c>
      <c r="B144" s="40" t="s">
        <v>308</v>
      </c>
      <c r="C144" s="17">
        <f>C145</f>
        <v>450</v>
      </c>
      <c r="D144" s="17">
        <f>D145</f>
        <v>0</v>
      </c>
      <c r="E144" s="17">
        <f>E145</f>
        <v>0</v>
      </c>
    </row>
    <row r="145" spans="1:5" ht="124.5" customHeight="1">
      <c r="A145" s="26" t="s">
        <v>309</v>
      </c>
      <c r="B145" s="40" t="s">
        <v>308</v>
      </c>
      <c r="C145" s="17">
        <f>150+300</f>
        <v>450</v>
      </c>
      <c r="D145" s="17">
        <v>0</v>
      </c>
      <c r="E145" s="17">
        <v>0</v>
      </c>
    </row>
    <row r="146" spans="1:5" ht="90" customHeight="1">
      <c r="A146" s="26" t="s">
        <v>325</v>
      </c>
      <c r="B146" s="40" t="s">
        <v>326</v>
      </c>
      <c r="C146" s="17">
        <f aca="true" t="shared" si="16" ref="C146:E147">C147</f>
        <v>32300</v>
      </c>
      <c r="D146" s="17">
        <f t="shared" si="16"/>
        <v>0</v>
      </c>
      <c r="E146" s="17">
        <f t="shared" si="16"/>
        <v>0</v>
      </c>
    </row>
    <row r="147" spans="1:5" ht="124.5" customHeight="1">
      <c r="A147" s="26" t="s">
        <v>327</v>
      </c>
      <c r="B147" s="40" t="s">
        <v>328</v>
      </c>
      <c r="C147" s="17">
        <f t="shared" si="16"/>
        <v>32300</v>
      </c>
      <c r="D147" s="17">
        <f t="shared" si="16"/>
        <v>0</v>
      </c>
      <c r="E147" s="17">
        <f t="shared" si="16"/>
        <v>0</v>
      </c>
    </row>
    <row r="148" spans="1:5" ht="124.5" customHeight="1">
      <c r="A148" s="26" t="s">
        <v>329</v>
      </c>
      <c r="B148" s="40" t="s">
        <v>328</v>
      </c>
      <c r="C148" s="17">
        <f>30000+2300</f>
        <v>32300</v>
      </c>
      <c r="D148" s="17">
        <v>0</v>
      </c>
      <c r="E148" s="17">
        <v>0</v>
      </c>
    </row>
    <row r="149" spans="1:5" ht="243.75" customHeight="1">
      <c r="A149" s="26" t="s">
        <v>47</v>
      </c>
      <c r="B149" s="28" t="s">
        <v>77</v>
      </c>
      <c r="C149" s="12">
        <f>C152+C150</f>
        <v>35750</v>
      </c>
      <c r="D149" s="12">
        <f>D152+D150</f>
        <v>45000</v>
      </c>
      <c r="E149" s="12">
        <f>E152+E150</f>
        <v>45000</v>
      </c>
    </row>
    <row r="150" spans="1:5" ht="75" customHeight="1">
      <c r="A150" s="26" t="s">
        <v>351</v>
      </c>
      <c r="B150" s="28" t="s">
        <v>353</v>
      </c>
      <c r="C150" s="12">
        <f>C151</f>
        <v>500</v>
      </c>
      <c r="D150" s="12">
        <f>D151</f>
        <v>0</v>
      </c>
      <c r="E150" s="12">
        <f>E151</f>
        <v>0</v>
      </c>
    </row>
    <row r="151" spans="1:5" ht="92.25" customHeight="1">
      <c r="A151" s="26" t="s">
        <v>352</v>
      </c>
      <c r="B151" s="28" t="s">
        <v>353</v>
      </c>
      <c r="C151" s="12">
        <v>500</v>
      </c>
      <c r="D151" s="12">
        <v>0</v>
      </c>
      <c r="E151" s="12">
        <v>0</v>
      </c>
    </row>
    <row r="152" spans="1:5" ht="39" customHeight="1">
      <c r="A152" s="26" t="s">
        <v>48</v>
      </c>
      <c r="B152" s="27" t="s">
        <v>9</v>
      </c>
      <c r="C152" s="12">
        <f>C153</f>
        <v>35250</v>
      </c>
      <c r="D152" s="12">
        <f>D153</f>
        <v>45000</v>
      </c>
      <c r="E152" s="12">
        <f>E153</f>
        <v>45000</v>
      </c>
    </row>
    <row r="153" spans="1:5" ht="38.25" customHeight="1">
      <c r="A153" s="26" t="s">
        <v>49</v>
      </c>
      <c r="B153" s="27" t="s">
        <v>9</v>
      </c>
      <c r="C153" s="12">
        <f>45000-14750-10000+15000</f>
        <v>35250</v>
      </c>
      <c r="D153" s="12">
        <v>45000</v>
      </c>
      <c r="E153" s="12">
        <v>45000</v>
      </c>
    </row>
    <row r="154" spans="1:5" ht="123" customHeight="1">
      <c r="A154" s="26" t="s">
        <v>310</v>
      </c>
      <c r="B154" s="27" t="s">
        <v>311</v>
      </c>
      <c r="C154" s="12">
        <f>C155</f>
        <v>8500</v>
      </c>
      <c r="D154" s="12">
        <f>D155</f>
        <v>0</v>
      </c>
      <c r="E154" s="12">
        <f>E155</f>
        <v>0</v>
      </c>
    </row>
    <row r="155" spans="1:5" ht="118.5" customHeight="1">
      <c r="A155" s="26" t="s">
        <v>312</v>
      </c>
      <c r="B155" s="27" t="s">
        <v>311</v>
      </c>
      <c r="C155" s="12">
        <f>3500+1000+4000</f>
        <v>8500</v>
      </c>
      <c r="D155" s="12">
        <v>0</v>
      </c>
      <c r="E155" s="12">
        <v>0</v>
      </c>
    </row>
    <row r="156" spans="1:5" ht="58.5" customHeight="1">
      <c r="A156" s="26" t="s">
        <v>313</v>
      </c>
      <c r="B156" s="27" t="s">
        <v>314</v>
      </c>
      <c r="C156" s="12">
        <f aca="true" t="shared" si="17" ref="C156:E157">C157</f>
        <v>50000</v>
      </c>
      <c r="D156" s="12">
        <f t="shared" si="17"/>
        <v>0</v>
      </c>
      <c r="E156" s="12">
        <f t="shared" si="17"/>
        <v>0</v>
      </c>
    </row>
    <row r="157" spans="1:5" ht="58.5" customHeight="1">
      <c r="A157" s="26" t="s">
        <v>315</v>
      </c>
      <c r="B157" s="27" t="s">
        <v>316</v>
      </c>
      <c r="C157" s="12">
        <f t="shared" si="17"/>
        <v>50000</v>
      </c>
      <c r="D157" s="12">
        <f t="shared" si="17"/>
        <v>0</v>
      </c>
      <c r="E157" s="12">
        <f t="shared" si="17"/>
        <v>0</v>
      </c>
    </row>
    <row r="158" spans="1:5" ht="63" customHeight="1">
      <c r="A158" s="26" t="s">
        <v>317</v>
      </c>
      <c r="B158" s="27" t="s">
        <v>316</v>
      </c>
      <c r="C158" s="12">
        <f>23500+3000+23500</f>
        <v>50000</v>
      </c>
      <c r="D158" s="12">
        <v>0</v>
      </c>
      <c r="E158" s="12">
        <v>0</v>
      </c>
    </row>
    <row r="159" spans="1:5" ht="123" customHeight="1">
      <c r="A159" s="26" t="s">
        <v>184</v>
      </c>
      <c r="B159" s="27" t="s">
        <v>186</v>
      </c>
      <c r="C159" s="12">
        <f aca="true" t="shared" si="18" ref="C159:E160">C160</f>
        <v>6000</v>
      </c>
      <c r="D159" s="12">
        <f t="shared" si="18"/>
        <v>3000</v>
      </c>
      <c r="E159" s="12">
        <f t="shared" si="18"/>
        <v>3000</v>
      </c>
    </row>
    <row r="160" spans="1:5" ht="149.25" customHeight="1">
      <c r="A160" s="26" t="s">
        <v>185</v>
      </c>
      <c r="B160" s="27" t="s">
        <v>187</v>
      </c>
      <c r="C160" s="12">
        <f t="shared" si="18"/>
        <v>6000</v>
      </c>
      <c r="D160" s="12">
        <f t="shared" si="18"/>
        <v>3000</v>
      </c>
      <c r="E160" s="12">
        <f t="shared" si="18"/>
        <v>3000</v>
      </c>
    </row>
    <row r="161" spans="1:5" ht="149.25" customHeight="1">
      <c r="A161" s="26" t="s">
        <v>188</v>
      </c>
      <c r="B161" s="27" t="s">
        <v>187</v>
      </c>
      <c r="C161" s="12">
        <f>3000+3000</f>
        <v>6000</v>
      </c>
      <c r="D161" s="12">
        <v>3000</v>
      </c>
      <c r="E161" s="12">
        <v>3000</v>
      </c>
    </row>
    <row r="162" spans="1:5" ht="136.5" customHeight="1">
      <c r="A162" s="26" t="s">
        <v>86</v>
      </c>
      <c r="B162" s="27" t="s">
        <v>87</v>
      </c>
      <c r="C162" s="13">
        <f>C163+C164</f>
        <v>32400</v>
      </c>
      <c r="D162" s="13">
        <f>D163+D164</f>
        <v>10000</v>
      </c>
      <c r="E162" s="13">
        <f>E163+E164</f>
        <v>10000</v>
      </c>
    </row>
    <row r="163" spans="1:5" ht="135" customHeight="1">
      <c r="A163" s="26" t="s">
        <v>88</v>
      </c>
      <c r="B163" s="27" t="s">
        <v>87</v>
      </c>
      <c r="C163" s="13">
        <f>10000-2000+9500+10200</f>
        <v>27700</v>
      </c>
      <c r="D163" s="13">
        <v>10000</v>
      </c>
      <c r="E163" s="13">
        <v>10000</v>
      </c>
    </row>
    <row r="164" spans="1:5" ht="135" customHeight="1">
      <c r="A164" s="26" t="s">
        <v>209</v>
      </c>
      <c r="B164" s="27" t="s">
        <v>87</v>
      </c>
      <c r="C164" s="13">
        <f>2000+5500-6500+3700</f>
        <v>4700</v>
      </c>
      <c r="D164" s="13">
        <v>0</v>
      </c>
      <c r="E164" s="13">
        <v>0</v>
      </c>
    </row>
    <row r="165" spans="1:5" ht="56.25">
      <c r="A165" s="26" t="s">
        <v>50</v>
      </c>
      <c r="B165" s="27" t="s">
        <v>142</v>
      </c>
      <c r="C165" s="12">
        <f>C166</f>
        <v>264000</v>
      </c>
      <c r="D165" s="12">
        <f>D166</f>
        <v>433000</v>
      </c>
      <c r="E165" s="12">
        <f>E166</f>
        <v>433000</v>
      </c>
    </row>
    <row r="166" spans="1:5" ht="87.75" customHeight="1">
      <c r="A166" s="26" t="s">
        <v>51</v>
      </c>
      <c r="B166" s="27" t="s">
        <v>143</v>
      </c>
      <c r="C166" s="12">
        <f>C167+C169+C170+C168</f>
        <v>264000</v>
      </c>
      <c r="D166" s="12">
        <f>D167+D169+D170+D168</f>
        <v>433000</v>
      </c>
      <c r="E166" s="12">
        <f>E167+E169+E170+E168</f>
        <v>433000</v>
      </c>
    </row>
    <row r="167" spans="1:5" ht="84" customHeight="1">
      <c r="A167" s="26" t="s">
        <v>52</v>
      </c>
      <c r="B167" s="27" t="s">
        <v>144</v>
      </c>
      <c r="C167" s="13">
        <f>160000-5500-27000-60000</f>
        <v>67500</v>
      </c>
      <c r="D167" s="13">
        <v>160000</v>
      </c>
      <c r="E167" s="13">
        <v>160000</v>
      </c>
    </row>
    <row r="168" spans="1:5" ht="84" customHeight="1">
      <c r="A168" s="26" t="s">
        <v>198</v>
      </c>
      <c r="B168" s="27" t="s">
        <v>144</v>
      </c>
      <c r="C168" s="13">
        <f>10000-10000</f>
        <v>0</v>
      </c>
      <c r="D168" s="13">
        <v>10000</v>
      </c>
      <c r="E168" s="13">
        <v>10000</v>
      </c>
    </row>
    <row r="169" spans="1:5" ht="76.5" customHeight="1">
      <c r="A169" s="26" t="s">
        <v>53</v>
      </c>
      <c r="B169" s="27" t="s">
        <v>63</v>
      </c>
      <c r="C169" s="13">
        <f>220000+8000-15000-3000-70000</f>
        <v>140000</v>
      </c>
      <c r="D169" s="16">
        <f>220000+8000</f>
        <v>228000</v>
      </c>
      <c r="E169" s="16">
        <f>220000+8000</f>
        <v>228000</v>
      </c>
    </row>
    <row r="170" spans="1:5" ht="76.5" customHeight="1">
      <c r="A170" s="26" t="s">
        <v>171</v>
      </c>
      <c r="B170" s="27" t="s">
        <v>63</v>
      </c>
      <c r="C170" s="13">
        <f>35000+15000+3000+3500</f>
        <v>56500</v>
      </c>
      <c r="D170" s="13">
        <v>35000</v>
      </c>
      <c r="E170" s="13">
        <v>35000</v>
      </c>
    </row>
    <row r="171" spans="1:5" s="6" customFormat="1" ht="38.25" customHeight="1" hidden="1">
      <c r="A171" s="24" t="s">
        <v>127</v>
      </c>
      <c r="B171" s="34" t="s">
        <v>128</v>
      </c>
      <c r="C171" s="18">
        <v>0</v>
      </c>
      <c r="D171" s="18">
        <v>0</v>
      </c>
      <c r="E171" s="18">
        <v>0</v>
      </c>
    </row>
    <row r="172" spans="1:5" ht="32.25" customHeight="1">
      <c r="A172" s="24" t="s">
        <v>54</v>
      </c>
      <c r="B172" s="36" t="s">
        <v>335</v>
      </c>
      <c r="C172" s="15">
        <f>C173+C214+C218</f>
        <v>256614624.01</v>
      </c>
      <c r="D172" s="15">
        <f>D173+D214+D218</f>
        <v>235326816.47</v>
      </c>
      <c r="E172" s="15">
        <f>E173+E214+E218</f>
        <v>220737900.47</v>
      </c>
    </row>
    <row r="173" spans="1:5" ht="84.75" customHeight="1">
      <c r="A173" s="24" t="s">
        <v>76</v>
      </c>
      <c r="B173" s="36" t="s">
        <v>330</v>
      </c>
      <c r="C173" s="15">
        <f>C174+C181+C192+C207</f>
        <v>256550260.12</v>
      </c>
      <c r="D173" s="15">
        <f>D174+D181+D192+D207</f>
        <v>235326816.47</v>
      </c>
      <c r="E173" s="15">
        <f>E174+E181+E192+E207</f>
        <v>220737900.47</v>
      </c>
    </row>
    <row r="174" spans="1:5" ht="52.5" customHeight="1">
      <c r="A174" s="24" t="s">
        <v>213</v>
      </c>
      <c r="B174" s="34" t="s">
        <v>206</v>
      </c>
      <c r="C174" s="15">
        <f>C175+C178</f>
        <v>119294548</v>
      </c>
      <c r="D174" s="15">
        <f>D175+D178</f>
        <v>102491500</v>
      </c>
      <c r="E174" s="15">
        <f>E175+E178</f>
        <v>88906000</v>
      </c>
    </row>
    <row r="175" spans="1:5" ht="42.75" customHeight="1">
      <c r="A175" s="26" t="s">
        <v>214</v>
      </c>
      <c r="B175" s="27" t="s">
        <v>145</v>
      </c>
      <c r="C175" s="14">
        <f aca="true" t="shared" si="19" ref="C175:E176">C176</f>
        <v>101531500</v>
      </c>
      <c r="D175" s="14">
        <f t="shared" si="19"/>
        <v>102491500</v>
      </c>
      <c r="E175" s="14">
        <f t="shared" si="19"/>
        <v>88906000</v>
      </c>
    </row>
    <row r="176" spans="1:5" ht="63.75" customHeight="1">
      <c r="A176" s="26" t="s">
        <v>215</v>
      </c>
      <c r="B176" s="27" t="s">
        <v>146</v>
      </c>
      <c r="C176" s="14">
        <f t="shared" si="19"/>
        <v>101531500</v>
      </c>
      <c r="D176" s="14">
        <f t="shared" si="19"/>
        <v>102491500</v>
      </c>
      <c r="E176" s="14">
        <f t="shared" si="19"/>
        <v>88906000</v>
      </c>
    </row>
    <row r="177" spans="1:5" ht="68.25" customHeight="1">
      <c r="A177" s="26" t="s">
        <v>216</v>
      </c>
      <c r="B177" s="27" t="s">
        <v>146</v>
      </c>
      <c r="C177" s="14">
        <v>101531500</v>
      </c>
      <c r="D177" s="16">
        <v>102491500</v>
      </c>
      <c r="E177" s="16">
        <v>88906000</v>
      </c>
    </row>
    <row r="178" spans="1:5" ht="66" customHeight="1">
      <c r="A178" s="26" t="s">
        <v>217</v>
      </c>
      <c r="B178" s="27" t="s">
        <v>205</v>
      </c>
      <c r="C178" s="14">
        <f aca="true" t="shared" si="20" ref="C178:E179">C179</f>
        <v>17763048</v>
      </c>
      <c r="D178" s="14">
        <f t="shared" si="20"/>
        <v>0</v>
      </c>
      <c r="E178" s="14">
        <f t="shared" si="20"/>
        <v>0</v>
      </c>
    </row>
    <row r="179" spans="1:5" ht="86.25" customHeight="1">
      <c r="A179" s="26" t="s">
        <v>218</v>
      </c>
      <c r="B179" s="27" t="s">
        <v>204</v>
      </c>
      <c r="C179" s="14">
        <f t="shared" si="20"/>
        <v>17763048</v>
      </c>
      <c r="D179" s="14">
        <f t="shared" si="20"/>
        <v>0</v>
      </c>
      <c r="E179" s="14">
        <f t="shared" si="20"/>
        <v>0</v>
      </c>
    </row>
    <row r="180" spans="1:5" ht="85.5" customHeight="1">
      <c r="A180" s="26" t="s">
        <v>219</v>
      </c>
      <c r="B180" s="27" t="s">
        <v>204</v>
      </c>
      <c r="C180" s="14">
        <f>9775200+101250+7883448+3150</f>
        <v>17763048</v>
      </c>
      <c r="D180" s="16">
        <v>0</v>
      </c>
      <c r="E180" s="16">
        <v>0</v>
      </c>
    </row>
    <row r="181" spans="1:5" s="6" customFormat="1" ht="66" customHeight="1">
      <c r="A181" s="24" t="s">
        <v>220</v>
      </c>
      <c r="B181" s="36" t="s">
        <v>331</v>
      </c>
      <c r="C181" s="15">
        <f>C188+C185+C182</f>
        <v>19188232.689999998</v>
      </c>
      <c r="D181" s="15">
        <f>D188+D185+D182</f>
        <v>485100</v>
      </c>
      <c r="E181" s="15">
        <f>E188+E185+E182</f>
        <v>485100</v>
      </c>
    </row>
    <row r="182" spans="1:5" s="6" customFormat="1" ht="83.25" customHeight="1">
      <c r="A182" s="26" t="s">
        <v>318</v>
      </c>
      <c r="B182" s="28" t="s">
        <v>321</v>
      </c>
      <c r="C182" s="14">
        <f aca="true" t="shared" si="21" ref="C182:E183">C183</f>
        <v>5895970.35</v>
      </c>
      <c r="D182" s="14">
        <f t="shared" si="21"/>
        <v>0</v>
      </c>
      <c r="E182" s="14">
        <f t="shared" si="21"/>
        <v>0</v>
      </c>
    </row>
    <row r="183" spans="1:5" s="6" customFormat="1" ht="84.75" customHeight="1">
      <c r="A183" s="26" t="s">
        <v>319</v>
      </c>
      <c r="B183" s="28" t="s">
        <v>322</v>
      </c>
      <c r="C183" s="14">
        <f t="shared" si="21"/>
        <v>5895970.35</v>
      </c>
      <c r="D183" s="14">
        <f t="shared" si="21"/>
        <v>0</v>
      </c>
      <c r="E183" s="14">
        <f t="shared" si="21"/>
        <v>0</v>
      </c>
    </row>
    <row r="184" spans="1:5" s="6" customFormat="1" ht="82.5" customHeight="1">
      <c r="A184" s="26" t="s">
        <v>320</v>
      </c>
      <c r="B184" s="28" t="s">
        <v>322</v>
      </c>
      <c r="C184" s="14">
        <f>13390340-7494369.65</f>
        <v>5895970.35</v>
      </c>
      <c r="D184" s="14">
        <v>0</v>
      </c>
      <c r="E184" s="14">
        <v>0</v>
      </c>
    </row>
    <row r="185" spans="1:5" s="6" customFormat="1" ht="54.75" customHeight="1">
      <c r="A185" s="23" t="s">
        <v>246</v>
      </c>
      <c r="B185" s="32" t="s">
        <v>244</v>
      </c>
      <c r="C185" s="14">
        <f aca="true" t="shared" si="22" ref="C185:E186">C186</f>
        <v>7341</v>
      </c>
      <c r="D185" s="14">
        <f t="shared" si="22"/>
        <v>0</v>
      </c>
      <c r="E185" s="14">
        <f t="shared" si="22"/>
        <v>0</v>
      </c>
    </row>
    <row r="186" spans="1:5" s="6" customFormat="1" ht="66.75" customHeight="1">
      <c r="A186" s="23" t="s">
        <v>247</v>
      </c>
      <c r="B186" s="32" t="s">
        <v>245</v>
      </c>
      <c r="C186" s="14">
        <f t="shared" si="22"/>
        <v>7341</v>
      </c>
      <c r="D186" s="14">
        <f t="shared" si="22"/>
        <v>0</v>
      </c>
      <c r="E186" s="14">
        <f t="shared" si="22"/>
        <v>0</v>
      </c>
    </row>
    <row r="187" spans="1:5" s="6" customFormat="1" ht="66.75" customHeight="1">
      <c r="A187" s="23" t="s">
        <v>248</v>
      </c>
      <c r="B187" s="32" t="s">
        <v>245</v>
      </c>
      <c r="C187" s="14">
        <v>7341</v>
      </c>
      <c r="D187" s="14">
        <v>0</v>
      </c>
      <c r="E187" s="14">
        <v>0</v>
      </c>
    </row>
    <row r="188" spans="1:5" ht="32.25" customHeight="1">
      <c r="A188" s="26" t="s">
        <v>221</v>
      </c>
      <c r="B188" s="28" t="s">
        <v>332</v>
      </c>
      <c r="C188" s="14">
        <f>C189</f>
        <v>13284921.34</v>
      </c>
      <c r="D188" s="14">
        <f>D189</f>
        <v>485100</v>
      </c>
      <c r="E188" s="14">
        <f>E189</f>
        <v>485100</v>
      </c>
    </row>
    <row r="189" spans="1:5" ht="47.25" customHeight="1">
      <c r="A189" s="26" t="s">
        <v>222</v>
      </c>
      <c r="B189" s="28" t="s">
        <v>189</v>
      </c>
      <c r="C189" s="14">
        <f>SUM(C190:C191)</f>
        <v>13284921.34</v>
      </c>
      <c r="D189" s="14">
        <f>SUM(D190:D191)</f>
        <v>485100</v>
      </c>
      <c r="E189" s="14">
        <f>SUM(E190:E191)</f>
        <v>485100</v>
      </c>
    </row>
    <row r="190" spans="1:5" ht="48" customHeight="1">
      <c r="A190" s="26" t="s">
        <v>223</v>
      </c>
      <c r="B190" s="28" t="s">
        <v>189</v>
      </c>
      <c r="C190" s="14">
        <f>7377402+1339026+5382+29212</f>
        <v>8751022</v>
      </c>
      <c r="D190" s="14">
        <v>0</v>
      </c>
      <c r="E190" s="14">
        <v>0</v>
      </c>
    </row>
    <row r="191" spans="1:5" ht="49.5" customHeight="1">
      <c r="A191" s="26" t="s">
        <v>224</v>
      </c>
      <c r="B191" s="28" t="s">
        <v>189</v>
      </c>
      <c r="C191" s="14">
        <f>709614.81+1050000+2700000+64311+9973.53</f>
        <v>4533899.340000001</v>
      </c>
      <c r="D191" s="14">
        <v>485100</v>
      </c>
      <c r="E191" s="14">
        <v>485100</v>
      </c>
    </row>
    <row r="192" spans="1:5" ht="47.25" customHeight="1">
      <c r="A192" s="24" t="s">
        <v>225</v>
      </c>
      <c r="B192" s="34" t="s">
        <v>147</v>
      </c>
      <c r="C192" s="15">
        <f>C193+C204+C201+C198</f>
        <v>117418371.79</v>
      </c>
      <c r="D192" s="15">
        <f>D193+D204+D201+D198</f>
        <v>132350216.47</v>
      </c>
      <c r="E192" s="15">
        <f>E193+E204+E201+E198</f>
        <v>131346800.47</v>
      </c>
    </row>
    <row r="193" spans="1:5" ht="58.5" customHeight="1">
      <c r="A193" s="26" t="s">
        <v>226</v>
      </c>
      <c r="B193" s="27" t="s">
        <v>118</v>
      </c>
      <c r="C193" s="14">
        <f>C194</f>
        <v>1988826.65</v>
      </c>
      <c r="D193" s="14">
        <f>D194</f>
        <v>2295750.4699999997</v>
      </c>
      <c r="E193" s="14">
        <f>E194</f>
        <v>2295750.4699999997</v>
      </c>
    </row>
    <row r="194" spans="1:5" ht="75" customHeight="1">
      <c r="A194" s="26" t="s">
        <v>227</v>
      </c>
      <c r="B194" s="27" t="s">
        <v>119</v>
      </c>
      <c r="C194" s="14">
        <f>SUM(C195:C197)</f>
        <v>1988826.65</v>
      </c>
      <c r="D194" s="14">
        <f>SUM(D195:D197)</f>
        <v>2295750.4699999997</v>
      </c>
      <c r="E194" s="14">
        <f>SUM(E195:E197)</f>
        <v>2295750.4699999997</v>
      </c>
    </row>
    <row r="195" spans="1:5" ht="82.5" customHeight="1">
      <c r="A195" s="26" t="s">
        <v>228</v>
      </c>
      <c r="B195" s="27" t="s">
        <v>148</v>
      </c>
      <c r="C195" s="14">
        <f>431562+3669.28+85.33</f>
        <v>435316.61000000004</v>
      </c>
      <c r="D195" s="14">
        <v>419895</v>
      </c>
      <c r="E195" s="14">
        <v>419895</v>
      </c>
    </row>
    <row r="196" spans="1:5" ht="75" customHeight="1">
      <c r="A196" s="26" t="s">
        <v>229</v>
      </c>
      <c r="B196" s="27" t="s">
        <v>119</v>
      </c>
      <c r="C196" s="14">
        <f>1703670.63-28055-229494.81</f>
        <v>1446120.8199999998</v>
      </c>
      <c r="D196" s="14">
        <v>1872877.47</v>
      </c>
      <c r="E196" s="14">
        <v>1872877.47</v>
      </c>
    </row>
    <row r="197" spans="1:5" ht="75" customHeight="1">
      <c r="A197" s="26" t="s">
        <v>230</v>
      </c>
      <c r="B197" s="27" t="s">
        <v>119</v>
      </c>
      <c r="C197" s="14">
        <v>107389.22</v>
      </c>
      <c r="D197" s="14">
        <v>2978</v>
      </c>
      <c r="E197" s="14">
        <v>2978</v>
      </c>
    </row>
    <row r="198" spans="1:5" ht="126" customHeight="1">
      <c r="A198" s="26" t="s">
        <v>231</v>
      </c>
      <c r="B198" s="27" t="s">
        <v>208</v>
      </c>
      <c r="C198" s="14">
        <f aca="true" t="shared" si="23" ref="C198:E199">C199</f>
        <v>2128000</v>
      </c>
      <c r="D198" s="14">
        <f t="shared" si="23"/>
        <v>12881484</v>
      </c>
      <c r="E198" s="14">
        <f t="shared" si="23"/>
        <v>6440742</v>
      </c>
    </row>
    <row r="199" spans="1:5" ht="113.25" customHeight="1">
      <c r="A199" s="26" t="s">
        <v>232</v>
      </c>
      <c r="B199" s="27" t="s">
        <v>207</v>
      </c>
      <c r="C199" s="14">
        <f t="shared" si="23"/>
        <v>2128000</v>
      </c>
      <c r="D199" s="14">
        <f t="shared" si="23"/>
        <v>12881484</v>
      </c>
      <c r="E199" s="14">
        <f t="shared" si="23"/>
        <v>6440742</v>
      </c>
    </row>
    <row r="200" spans="1:5" ht="121.5" customHeight="1">
      <c r="A200" s="26" t="s">
        <v>233</v>
      </c>
      <c r="B200" s="27" t="s">
        <v>207</v>
      </c>
      <c r="C200" s="14">
        <f>2146914-18914</f>
        <v>2128000</v>
      </c>
      <c r="D200" s="14">
        <v>12881484</v>
      </c>
      <c r="E200" s="14">
        <v>6440742</v>
      </c>
    </row>
    <row r="201" spans="1:5" ht="117" customHeight="1">
      <c r="A201" s="26" t="s">
        <v>234</v>
      </c>
      <c r="B201" s="27" t="s">
        <v>200</v>
      </c>
      <c r="C201" s="14">
        <f aca="true" t="shared" si="24" ref="C201:E202">C202</f>
        <v>5376</v>
      </c>
      <c r="D201" s="14">
        <f t="shared" si="24"/>
        <v>5620</v>
      </c>
      <c r="E201" s="14">
        <f t="shared" si="24"/>
        <v>5910</v>
      </c>
    </row>
    <row r="202" spans="1:5" ht="118.5" customHeight="1">
      <c r="A202" s="26" t="s">
        <v>235</v>
      </c>
      <c r="B202" s="27" t="s">
        <v>201</v>
      </c>
      <c r="C202" s="14">
        <f t="shared" si="24"/>
        <v>5376</v>
      </c>
      <c r="D202" s="14">
        <f t="shared" si="24"/>
        <v>5620</v>
      </c>
      <c r="E202" s="14">
        <f t="shared" si="24"/>
        <v>5910</v>
      </c>
    </row>
    <row r="203" spans="1:5" ht="118.5" customHeight="1">
      <c r="A203" s="26" t="s">
        <v>236</v>
      </c>
      <c r="B203" s="27" t="s">
        <v>201</v>
      </c>
      <c r="C203" s="14">
        <v>5376</v>
      </c>
      <c r="D203" s="14">
        <v>5620</v>
      </c>
      <c r="E203" s="14">
        <v>5910</v>
      </c>
    </row>
    <row r="204" spans="1:5" ht="27.75" customHeight="1">
      <c r="A204" s="26" t="s">
        <v>237</v>
      </c>
      <c r="B204" s="27" t="s">
        <v>120</v>
      </c>
      <c r="C204" s="14">
        <f aca="true" t="shared" si="25" ref="C204:E205">C205</f>
        <v>113296169.14</v>
      </c>
      <c r="D204" s="14">
        <f t="shared" si="25"/>
        <v>117167362</v>
      </c>
      <c r="E204" s="14">
        <f t="shared" si="25"/>
        <v>122604398</v>
      </c>
    </row>
    <row r="205" spans="1:5" ht="37.5" customHeight="1">
      <c r="A205" s="26" t="s">
        <v>238</v>
      </c>
      <c r="B205" s="27" t="s">
        <v>121</v>
      </c>
      <c r="C205" s="14">
        <f t="shared" si="25"/>
        <v>113296169.14</v>
      </c>
      <c r="D205" s="14">
        <f t="shared" si="25"/>
        <v>117167362</v>
      </c>
      <c r="E205" s="14">
        <f t="shared" si="25"/>
        <v>122604398</v>
      </c>
    </row>
    <row r="206" spans="1:5" ht="37.5" customHeight="1">
      <c r="A206" s="26" t="s">
        <v>239</v>
      </c>
      <c r="B206" s="27" t="s">
        <v>122</v>
      </c>
      <c r="C206" s="14">
        <f>113376105+212107.25+537124-829167.11</f>
        <v>113296169.14</v>
      </c>
      <c r="D206" s="14">
        <v>117167362</v>
      </c>
      <c r="E206" s="14">
        <v>122604398</v>
      </c>
    </row>
    <row r="207" spans="1:5" ht="27" customHeight="1">
      <c r="A207" s="24" t="s">
        <v>254</v>
      </c>
      <c r="B207" s="34" t="s">
        <v>250</v>
      </c>
      <c r="C207" s="15">
        <f>C208+C211</f>
        <v>649107.64</v>
      </c>
      <c r="D207" s="15">
        <f aca="true" t="shared" si="26" ref="C207:E209">D208</f>
        <v>0</v>
      </c>
      <c r="E207" s="15">
        <f t="shared" si="26"/>
        <v>0</v>
      </c>
    </row>
    <row r="208" spans="1:5" ht="138.75" customHeight="1">
      <c r="A208" s="26" t="s">
        <v>253</v>
      </c>
      <c r="B208" s="27" t="s">
        <v>251</v>
      </c>
      <c r="C208" s="14">
        <f t="shared" si="26"/>
        <v>258507.64</v>
      </c>
      <c r="D208" s="14">
        <f t="shared" si="26"/>
        <v>0</v>
      </c>
      <c r="E208" s="14">
        <f t="shared" si="26"/>
        <v>0</v>
      </c>
    </row>
    <row r="209" spans="1:5" ht="138.75" customHeight="1">
      <c r="A209" s="26" t="s">
        <v>255</v>
      </c>
      <c r="B209" s="27" t="s">
        <v>252</v>
      </c>
      <c r="C209" s="14">
        <f t="shared" si="26"/>
        <v>258507.64</v>
      </c>
      <c r="D209" s="14">
        <f t="shared" si="26"/>
        <v>0</v>
      </c>
      <c r="E209" s="14">
        <f t="shared" si="26"/>
        <v>0</v>
      </c>
    </row>
    <row r="210" spans="1:5" ht="145.5" customHeight="1">
      <c r="A210" s="26" t="s">
        <v>256</v>
      </c>
      <c r="B210" s="27" t="s">
        <v>252</v>
      </c>
      <c r="C210" s="14">
        <f>140181+116817.64+1509</f>
        <v>258507.64</v>
      </c>
      <c r="D210" s="14">
        <v>0</v>
      </c>
      <c r="E210" s="14">
        <v>0</v>
      </c>
    </row>
    <row r="211" spans="1:5" ht="108.75" customHeight="1">
      <c r="A211" s="26" t="s">
        <v>365</v>
      </c>
      <c r="B211" s="27" t="s">
        <v>364</v>
      </c>
      <c r="C211" s="14">
        <f aca="true" t="shared" si="27" ref="C211:E212">C212</f>
        <v>390600</v>
      </c>
      <c r="D211" s="14">
        <f t="shared" si="27"/>
        <v>0</v>
      </c>
      <c r="E211" s="14">
        <f t="shared" si="27"/>
        <v>0</v>
      </c>
    </row>
    <row r="212" spans="1:5" ht="121.5" customHeight="1">
      <c r="A212" s="26" t="s">
        <v>362</v>
      </c>
      <c r="B212" s="27" t="s">
        <v>366</v>
      </c>
      <c r="C212" s="14">
        <f t="shared" si="27"/>
        <v>390600</v>
      </c>
      <c r="D212" s="14">
        <f t="shared" si="27"/>
        <v>0</v>
      </c>
      <c r="E212" s="14">
        <f t="shared" si="27"/>
        <v>0</v>
      </c>
    </row>
    <row r="213" spans="1:5" ht="122.25" customHeight="1">
      <c r="A213" s="26" t="s">
        <v>363</v>
      </c>
      <c r="B213" s="27" t="s">
        <v>366</v>
      </c>
      <c r="C213" s="14">
        <v>390600</v>
      </c>
      <c r="D213" s="14">
        <v>0</v>
      </c>
      <c r="E213" s="14">
        <v>0</v>
      </c>
    </row>
    <row r="214" spans="1:5" ht="49.5" customHeight="1">
      <c r="A214" s="24" t="s">
        <v>274</v>
      </c>
      <c r="B214" s="34" t="s">
        <v>336</v>
      </c>
      <c r="C214" s="15">
        <f aca="true" t="shared" si="28" ref="C214:E216">C215</f>
        <v>70600</v>
      </c>
      <c r="D214" s="15">
        <f t="shared" si="28"/>
        <v>0</v>
      </c>
      <c r="E214" s="15">
        <f t="shared" si="28"/>
        <v>0</v>
      </c>
    </row>
    <row r="215" spans="1:5" ht="49.5" customHeight="1">
      <c r="A215" s="26" t="s">
        <v>275</v>
      </c>
      <c r="B215" s="27" t="s">
        <v>337</v>
      </c>
      <c r="C215" s="14">
        <f t="shared" si="28"/>
        <v>70600</v>
      </c>
      <c r="D215" s="14">
        <f t="shared" si="28"/>
        <v>0</v>
      </c>
      <c r="E215" s="14">
        <f t="shared" si="28"/>
        <v>0</v>
      </c>
    </row>
    <row r="216" spans="1:5" ht="107.25" customHeight="1">
      <c r="A216" s="26" t="s">
        <v>276</v>
      </c>
      <c r="B216" s="27" t="s">
        <v>338</v>
      </c>
      <c r="C216" s="14">
        <f t="shared" si="28"/>
        <v>70600</v>
      </c>
      <c r="D216" s="14">
        <f t="shared" si="28"/>
        <v>0</v>
      </c>
      <c r="E216" s="14">
        <f t="shared" si="28"/>
        <v>0</v>
      </c>
    </row>
    <row r="217" spans="1:5" ht="105" customHeight="1">
      <c r="A217" s="26" t="s">
        <v>277</v>
      </c>
      <c r="B217" s="27" t="s">
        <v>338</v>
      </c>
      <c r="C217" s="14">
        <v>70600</v>
      </c>
      <c r="D217" s="14">
        <v>0</v>
      </c>
      <c r="E217" s="14">
        <v>0</v>
      </c>
    </row>
    <row r="218" spans="1:5" ht="120.75" customHeight="1">
      <c r="A218" s="24" t="s">
        <v>278</v>
      </c>
      <c r="B218" s="34" t="s">
        <v>279</v>
      </c>
      <c r="C218" s="15">
        <f aca="true" t="shared" si="29" ref="C218:E219">C219</f>
        <v>-6236.110000000001</v>
      </c>
      <c r="D218" s="15">
        <f t="shared" si="29"/>
        <v>0</v>
      </c>
      <c r="E218" s="15">
        <f t="shared" si="29"/>
        <v>0</v>
      </c>
    </row>
    <row r="219" spans="1:5" ht="108" customHeight="1">
      <c r="A219" s="26" t="s">
        <v>280</v>
      </c>
      <c r="B219" s="27" t="s">
        <v>281</v>
      </c>
      <c r="C219" s="14">
        <f t="shared" si="29"/>
        <v>-6236.110000000001</v>
      </c>
      <c r="D219" s="14">
        <f t="shared" si="29"/>
        <v>0</v>
      </c>
      <c r="E219" s="14">
        <f t="shared" si="29"/>
        <v>0</v>
      </c>
    </row>
    <row r="220" spans="1:5" ht="111.75" customHeight="1">
      <c r="A220" s="26" t="s">
        <v>282</v>
      </c>
      <c r="B220" s="27" t="s">
        <v>283</v>
      </c>
      <c r="C220" s="14">
        <f>SUM(C221:C222)</f>
        <v>-6236.110000000001</v>
      </c>
      <c r="D220" s="14">
        <f>SUM(D221:D222)</f>
        <v>0</v>
      </c>
      <c r="E220" s="14">
        <f>SUM(E221:E222)</f>
        <v>0</v>
      </c>
    </row>
    <row r="221" spans="1:5" ht="106.5" customHeight="1">
      <c r="A221" s="26" t="s">
        <v>284</v>
      </c>
      <c r="B221" s="27" t="s">
        <v>333</v>
      </c>
      <c r="C221" s="14">
        <v>-2620.5</v>
      </c>
      <c r="D221" s="14">
        <v>0</v>
      </c>
      <c r="E221" s="14">
        <v>0</v>
      </c>
    </row>
    <row r="222" spans="1:5" ht="101.25" customHeight="1">
      <c r="A222" s="26" t="s">
        <v>323</v>
      </c>
      <c r="B222" s="27" t="s">
        <v>334</v>
      </c>
      <c r="C222" s="14">
        <v>-3615.61</v>
      </c>
      <c r="D222" s="14">
        <v>0</v>
      </c>
      <c r="E222" s="14">
        <v>0</v>
      </c>
    </row>
    <row r="223" spans="1:5" ht="36" customHeight="1">
      <c r="A223" s="43" t="s">
        <v>339</v>
      </c>
      <c r="B223" s="44"/>
      <c r="C223" s="11">
        <f>C29+C172</f>
        <v>321387672.58</v>
      </c>
      <c r="D223" s="11">
        <f>D29+D172</f>
        <v>298682816.47</v>
      </c>
      <c r="E223" s="11">
        <f>E29+E172</f>
        <v>284093900.47</v>
      </c>
    </row>
    <row r="224" spans="3:5" ht="18.75">
      <c r="C224" s="4"/>
      <c r="E224" s="4" t="s">
        <v>361</v>
      </c>
    </row>
    <row r="225" ht="18.75">
      <c r="C225" s="9"/>
    </row>
    <row r="227" ht="18.75">
      <c r="C227" s="9"/>
    </row>
    <row r="228" ht="18.75">
      <c r="D228" s="10"/>
    </row>
  </sheetData>
  <sheetProtection/>
  <mergeCells count="25">
    <mergeCell ref="C16:E16"/>
    <mergeCell ref="C17:E17"/>
    <mergeCell ref="C18:E18"/>
    <mergeCell ref="C19:E19"/>
    <mergeCell ref="C6:E6"/>
    <mergeCell ref="C9:E9"/>
    <mergeCell ref="C10:E10"/>
    <mergeCell ref="C11:E11"/>
    <mergeCell ref="C15:E15"/>
    <mergeCell ref="A223:B223"/>
    <mergeCell ref="A26:A27"/>
    <mergeCell ref="B26:B27"/>
    <mergeCell ref="C26:E26"/>
    <mergeCell ref="A24:E24"/>
    <mergeCell ref="A25:E25"/>
    <mergeCell ref="C1:E1"/>
    <mergeCell ref="C2:E2"/>
    <mergeCell ref="C3:E3"/>
    <mergeCell ref="C4:E4"/>
    <mergeCell ref="C5:E5"/>
    <mergeCell ref="C20:E20"/>
    <mergeCell ref="C13:E13"/>
    <mergeCell ref="C14:E14"/>
    <mergeCell ref="C7:E7"/>
    <mergeCell ref="C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2019-09-16T10:23:03Z</cp:lastPrinted>
  <dcterms:created xsi:type="dcterms:W3CDTF">2009-08-21T08:27:43Z</dcterms:created>
  <dcterms:modified xsi:type="dcterms:W3CDTF">2019-12-27T11:16:29Z</dcterms:modified>
  <cp:category/>
  <cp:version/>
  <cp:contentType/>
  <cp:contentStatus/>
</cp:coreProperties>
</file>