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<sst xmlns="http://schemas.openxmlformats.org/spreadsheetml/2006/main" count="335" uniqueCount="281">
  <si>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</si>
  <si>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</si>
  <si>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</si>
  <si>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</si>
  <si>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</si>
  <si>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</si>
  <si>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</si>
  <si>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</si>
  <si>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</si>
  <si>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</si>
  <si>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</si>
  <si>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</si>
  <si>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</si>
  <si>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</si>
  <si>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</si>
  <si>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</si>
  <si>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</si>
  <si>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</si>
  <si>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</si>
  <si>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</si>
  <si>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</si>
  <si>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</si>
  <si>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</si>
  <si>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</si>
  <si>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</si>
  <si>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</si>
  <si>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</si>
  <si>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</si>
  <si>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</si>
  <si>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</si>
  <si>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</si>
  <si>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</si>
  <si>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</si>
  <si>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>035 1 13 01995 05 0000 130</t>
  </si>
  <si>
    <t>039 1 13 01995 05 0000 130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</si>
  <si>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</si>
  <si>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</si>
  <si>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</si>
  <si>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</si>
  <si>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</si>
  <si>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</si>
  <si>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</si>
  <si>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</si>
  <si>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</si>
  <si>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</si>
  <si>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</si>
  <si>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</si>
  <si>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</si>
  <si>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</si>
  <si>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</si>
  <si>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</si>
  <si>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</si>
  <si>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</si>
  <si>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</si>
  <si>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</si>
  <si>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</si>
  <si>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</si>
  <si>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</si>
  <si>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</si>
  <si>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</si>
  <si>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</si>
  <si>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</si>
  <si>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</si>
  <si>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</si>
  <si>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</si>
  <si>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</si>
  <si>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</si>
  <si>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</si>
  <si>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</si>
  <si>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</si>
  <si>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</si>
  <si>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</si>
  <si>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</si>
  <si>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</si>
  <si>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</si>
  <si>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</si>
  <si>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</si>
  <si>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</si>
  <si>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</si>
  <si>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</si>
  <si>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</si>
  <si>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</si>
  <si>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</si>
  <si>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</si>
  <si>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</si>
  <si>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</si>
  <si>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</si>
  <si>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</si>
  <si>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</si>
  <si>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</si>
  <si>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</si>
  <si>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</si>
  <si>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</si>
  <si>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</si>
  <si>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</si>
  <si>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</si>
  <si>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</si>
  <si>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</si>
  <si>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</si>
  <si>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</si>
  <si>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</si>
  <si>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>041 1 13 02995 05 0000 130</t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</si>
  <si>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</si>
  <si>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</si>
  <si>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</si>
  <si>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</si>
  <si>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</si>
  <si>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</si>
  <si>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</si>
  <si>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</si>
  <si>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</si>
  <si>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</si>
  <si>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</si>
  <si>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</si>
  <si>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</si>
  <si>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</si>
  <si>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</si>
  <si>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</si>
  <si>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</si>
  <si>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</si>
  <si>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</si>
  <si>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</si>
  <si>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</si>
  <si>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</si>
  <si>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</si>
  <si>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</si>
  <si>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</si>
  <si>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</si>
  <si>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</si>
  <si>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</si>
  <si>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</si>
  <si>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</si>
  <si>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</si>
  <si>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</si>
  <si>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</si>
  <si>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</si>
  <si>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</si>
  <si>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</si>
  <si>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</si>
  <si>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>000 1 12 01041 01 0000 120</t>
  </si>
  <si>
    <t>048 1 12 01041 01 0000 120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</si>
  <si>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</si>
  <si>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</si>
  <si>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</si>
  <si>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</si>
  <si>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</si>
  <si>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</si>
  <si>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</si>
  <si>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</si>
  <si>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</si>
  <si>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000 1 12 01042 01 0000 120
</t>
  </si>
  <si>
    <t xml:space="preserve">048 1 12 01042 01 0000 120
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</si>
  <si>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</si>
  <si>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</si>
  <si>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на 2020 год и на плановый</t>
  </si>
  <si>
    <t>период 2021 и 2022 годов"</t>
  </si>
  <si>
    <t xml:space="preserve">Доходы бюджета Южского муниципального района по кодам классификации доходов бюджетов на 2020 год и  на плановый период 2021 и 2022 годов </t>
  </si>
  <si>
    <t>2022 год</t>
  </si>
  <si>
    <t>188 1 16 01063 01 0000 140</t>
  </si>
  <si>
    <t>188 1 16 01193 01 0000 140</t>
  </si>
  <si>
    <t>321 1 16 01193 01 0000 140</t>
  </si>
  <si>
    <t>035 1 16 07090 05 0000 140</t>
  </si>
  <si>
    <t>041 1 16 07090 05 0000 140</t>
  </si>
  <si>
    <t>188 1 16 10032 05 0000 140</t>
  </si>
  <si>
    <t>000 1 16 01193 01 0000 140</t>
  </si>
  <si>
    <t xml:space="preserve">000 1 16 01000 01 0000 140
</t>
  </si>
  <si>
    <t xml:space="preserve">000 1 16 01060 01 0000 140
</t>
  </si>
  <si>
    <t xml:space="preserve">000 1 16 01063 01 0000 140
</t>
  </si>
  <si>
    <t xml:space="preserve">000 1 16 01100 01 0000 140
</t>
  </si>
  <si>
    <t xml:space="preserve">000 1 16 01190 01 0000 140
</t>
  </si>
  <si>
    <t xml:space="preserve">000 1 16 07090 05 0000 140
</t>
  </si>
  <si>
    <t xml:space="preserve">000 1 16 07090 00 0000 140
</t>
  </si>
  <si>
    <t xml:space="preserve">000 1 16 10000 00 0000 140
</t>
  </si>
  <si>
    <t xml:space="preserve">000 1 16 10030 05 0000 140
</t>
  </si>
  <si>
    <t xml:space="preserve">000 1 16 10032 05 0000 140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</si>
  <si>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</si>
  <si>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</si>
  <si>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</si>
  <si>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</si>
  <si>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</si>
  <si>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</si>
  <si>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</si>
  <si>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</si>
  <si>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</si>
  <si>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</si>
  <si>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</si>
  <si>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</si>
  <si>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</si>
  <si>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</si>
  <si>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</si>
  <si>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</si>
  <si>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</si>
  <si>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</si>
  <si>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</si>
  <si>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</si>
  <si>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</si>
  <si>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</si>
  <si>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</si>
  <si>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</si>
  <si>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</si>
  <si>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</si>
  <si>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</si>
  <si>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Плата за размещение отходов производства</t>
  </si>
  <si>
    <t>Плата за размещение твердых коммунальных отходов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</si>
  <si>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</si>
  <si>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</si>
  <si>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</si>
  <si>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</si>
  <si>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</si>
  <si>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</si>
  <si>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</si>
  <si>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</si>
  <si>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</si>
  <si>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</si>
  <si>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</si>
  <si>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</si>
  <si>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</si>
  <si>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</si>
  <si>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</si>
  <si>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</si>
  <si>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</si>
  <si>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</si>
  <si>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</si>
  <si>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</si>
  <si>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</si>
  <si>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</si>
  <si>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</si>
  <si>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</si>
  <si>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</si>
  <si>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</si>
  <si>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</si>
  <si>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</si>
  <si>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</si>
  <si>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</si>
  <si>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</si>
  <si>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</si>
  <si>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</si>
  <si>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</si>
  <si>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</si>
  <si>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</si>
  <si>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</si>
  <si>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</si>
  <si>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</si>
  <si>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</si>
  <si>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</si>
  <si>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от 20.12.2019 № 125</t>
  </si>
  <si>
    <t>Приложение № 1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</si>
  <si>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</si>
  <si>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</si>
  <si>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</si>
  <si>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20.12.2019 № 125 "О бюджете</t>
  </si>
  <si>
    <t>период 2021 и 2022 годов""</t>
  </si>
  <si>
    <t>"Приложение № 2</t>
  </si>
  <si>
    <t>"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</si>
  <si>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</si>
  <si>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</si>
  <si>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</si>
  <si>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</si>
  <si>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</si>
  <si>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</si>
  <si>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</si>
  <si>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</si>
  <si>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</si>
  <si>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</si>
  <si>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</si>
  <si>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</si>
  <si>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</si>
  <si>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</si>
  <si>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000 2 02 25169 05 0000 150</t>
  </si>
  <si>
    <t>039 2 02 25169 05 0000 150</t>
  </si>
  <si>
    <t>000 2 02 25097 05 0000 150</t>
  </si>
  <si>
    <t>039 2 02 25097 05 0000 150</t>
  </si>
  <si>
    <t>000 2 02 25210 05 0000 150</t>
  </si>
  <si>
    <t>039 2 02 25210 05 0000 150</t>
  </si>
  <si>
    <t xml:space="preserve"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
</t>
  </si>
  <si>
    <t xml:space="preserve"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</si>
  <si>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r>
      <t>Субсидии бюджетам муниципальных районов на создание в общеобразовательных организациях, расположенных в сельской местности</t>
    </r>
    <r>
      <rPr>
        <sz val="14"/>
        <rFont val="Times New Roman"/>
        <family val="1"/>
      </rPr>
      <t xml:space="preserve">, условий для занятий физической культурой и спортом
</t>
    </r>
  </si>
  <si>
    <t xml:space="preserve"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
</t>
  </si>
  <si>
    <t>000 2 02 25210 00 0000 150</t>
  </si>
  <si>
    <t xml:space="preserve"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</si>
  <si>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от 24.01.2020 № 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</si>
</sst>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8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3"/>
  <sheetViews>
    <sheetView tabSelected="1" zoomScalePageLayoutView="0" workbookViewId="0" topLeftCell="A1">
      <selection activeCell="C11" sqref="C11:E11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3" customWidth="1"/>
    <col min="4" max="4" width="19.375" style="5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47" t="s">
        <v>246</v>
      </c>
      <c r="D1" s="47"/>
      <c r="E1" s="47"/>
    </row>
    <row r="2" spans="3:5" ht="18.75">
      <c r="C2" s="47" t="s">
        <v>50</v>
      </c>
      <c r="D2" s="47"/>
      <c r="E2" s="47"/>
    </row>
    <row r="3" spans="3:5" ht="18.75">
      <c r="C3" s="47" t="s">
        <v>51</v>
      </c>
      <c r="D3" s="47"/>
      <c r="E3" s="47"/>
    </row>
    <row r="4" spans="3:5" ht="18.75">
      <c r="C4" s="47" t="s">
        <v>247</v>
      </c>
      <c r="D4" s="47"/>
      <c r="E4" s="47"/>
    </row>
    <row r="5" spans="3:5" ht="18.75">
      <c r="C5" s="47" t="s">
        <v>248</v>
      </c>
      <c r="D5" s="47"/>
      <c r="E5" s="47"/>
    </row>
    <row r="6" spans="3:5" ht="18.75">
      <c r="C6" s="47" t="s">
        <v>51</v>
      </c>
      <c r="D6" s="47"/>
      <c r="E6" s="47"/>
    </row>
    <row r="7" spans="3:5" ht="18.75">
      <c r="C7" s="47" t="s">
        <v>250</v>
      </c>
      <c r="D7" s="47"/>
      <c r="E7" s="47"/>
    </row>
    <row r="8" spans="3:5" ht="18.75">
      <c r="C8" s="47" t="s">
        <v>249</v>
      </c>
      <c r="D8" s="47"/>
      <c r="E8" s="47"/>
    </row>
    <row r="9" spans="3:5" ht="18.75">
      <c r="C9" s="47" t="s">
        <v>154</v>
      </c>
      <c r="D9" s="47"/>
      <c r="E9" s="47"/>
    </row>
    <row r="10" spans="3:5" ht="18.75">
      <c r="C10" s="47" t="s">
        <v>251</v>
      </c>
      <c r="D10" s="47"/>
      <c r="E10" s="47"/>
    </row>
    <row r="11" spans="3:5" ht="18.75">
      <c r="C11" s="55" t="s">
        <v>280</v>
      </c>
      <c r="D11" s="55"/>
      <c r="E11" s="55"/>
    </row>
    <row r="13" spans="3:5" ht="18.75">
      <c r="C13" s="47" t="s">
        <v>252</v>
      </c>
      <c r="D13" s="47"/>
      <c r="E13" s="47"/>
    </row>
    <row r="14" spans="3:5" ht="18.75">
      <c r="C14" s="47" t="s">
        <v>50</v>
      </c>
      <c r="D14" s="47"/>
      <c r="E14" s="47"/>
    </row>
    <row r="15" spans="3:5" ht="18.75">
      <c r="C15" s="47" t="s">
        <v>51</v>
      </c>
      <c r="D15" s="47"/>
      <c r="E15" s="47"/>
    </row>
    <row r="16" spans="3:5" ht="18.75">
      <c r="C16" s="47" t="s">
        <v>52</v>
      </c>
      <c r="D16" s="47"/>
      <c r="E16" s="47"/>
    </row>
    <row r="17" spans="3:5" ht="18.75">
      <c r="C17" s="47" t="s">
        <v>51</v>
      </c>
      <c r="D17" s="47"/>
      <c r="E17" s="47"/>
    </row>
    <row r="18" spans="3:5" ht="18.75">
      <c r="C18" s="47" t="s">
        <v>154</v>
      </c>
      <c r="D18" s="47"/>
      <c r="E18" s="47"/>
    </row>
    <row r="19" spans="3:5" ht="18.75">
      <c r="C19" s="47" t="s">
        <v>155</v>
      </c>
      <c r="D19" s="47"/>
      <c r="E19" s="47"/>
    </row>
    <row r="20" spans="3:5" ht="18.75">
      <c r="C20" s="55" t="s">
        <v>245</v>
      </c>
      <c r="D20" s="55"/>
      <c r="E20" s="55"/>
    </row>
    <row r="21" ht="18.75">
      <c r="C21" s="4"/>
    </row>
    <row r="22" ht="18.75">
      <c r="E22" s="4" t="s">
        <v>53</v>
      </c>
    </row>
    <row r="24" spans="1:5" ht="40.5" customHeight="1">
      <c r="A24" s="53" t="s">
        <v>156</v>
      </c>
      <c r="B24" s="53"/>
      <c r="C24" s="53"/>
      <c r="D24" s="53"/>
      <c r="E24" s="53"/>
    </row>
    <row r="25" spans="1:5" ht="18" customHeight="1">
      <c r="A25" s="54"/>
      <c r="B25" s="54"/>
      <c r="C25" s="54"/>
      <c r="D25" s="54"/>
      <c r="E25" s="54"/>
    </row>
    <row r="26" spans="1:5" ht="42.75" customHeight="1">
      <c r="A26" s="50" t="s">
        <v>48</v>
      </c>
      <c r="B26" s="52" t="s">
        <v>49</v>
      </c>
      <c r="C26" s="52" t="s">
        <v>65</v>
      </c>
      <c r="D26" s="52"/>
      <c r="E26" s="52"/>
    </row>
    <row r="27" spans="1:5" ht="18.75">
      <c r="A27" s="51"/>
      <c r="B27" s="52"/>
      <c r="C27" s="7" t="s">
        <v>108</v>
      </c>
      <c r="D27" s="8" t="s">
        <v>111</v>
      </c>
      <c r="E27" s="8" t="s">
        <v>157</v>
      </c>
    </row>
    <row r="28" spans="1:5" ht="18.75">
      <c r="A28" s="9">
        <v>1</v>
      </c>
      <c r="B28" s="9">
        <v>2</v>
      </c>
      <c r="C28" s="10">
        <v>3</v>
      </c>
      <c r="D28" s="11">
        <v>4</v>
      </c>
      <c r="E28" s="11">
        <v>5</v>
      </c>
    </row>
    <row r="29" spans="1:5" ht="37.5">
      <c r="A29" s="24" t="s">
        <v>8</v>
      </c>
      <c r="B29" s="28" t="s">
        <v>102</v>
      </c>
      <c r="C29" s="12">
        <f>C30+C40+C54+C64++C71+C84+C95+C105+C116</f>
        <v>64420779.79</v>
      </c>
      <c r="D29" s="12">
        <f>D30+D40+D54+D64++D71+D84+D95+D105+D116</f>
        <v>61658590</v>
      </c>
      <c r="E29" s="12">
        <f>E30+E40+E54+E64++E71+E84+E95+E105+E116</f>
        <v>61658590</v>
      </c>
    </row>
    <row r="30" spans="1:5" ht="18.75">
      <c r="A30" s="24" t="s">
        <v>9</v>
      </c>
      <c r="B30" s="28" t="s">
        <v>10</v>
      </c>
      <c r="C30" s="12">
        <f>C31</f>
        <v>51915090</v>
      </c>
      <c r="D30" s="12">
        <f>D31</f>
        <v>51915090</v>
      </c>
      <c r="E30" s="12">
        <f>E31</f>
        <v>51915090</v>
      </c>
    </row>
    <row r="31" spans="1:5" ht="18.75">
      <c r="A31" s="6" t="s">
        <v>11</v>
      </c>
      <c r="B31" s="29" t="s">
        <v>12</v>
      </c>
      <c r="C31" s="13">
        <f>C32+C34+C38+C36</f>
        <v>51915090</v>
      </c>
      <c r="D31" s="13">
        <f>D32+D34+D38+D36</f>
        <v>51915090</v>
      </c>
      <c r="E31" s="13">
        <f>E32+E34+E38+E36</f>
        <v>51915090</v>
      </c>
    </row>
    <row r="32" spans="1:5" ht="150">
      <c r="A32" s="6" t="s">
        <v>66</v>
      </c>
      <c r="B32" s="30" t="s">
        <v>175</v>
      </c>
      <c r="C32" s="14">
        <f>C33</f>
        <v>51302090</v>
      </c>
      <c r="D32" s="14">
        <f>D33</f>
        <v>51302090</v>
      </c>
      <c r="E32" s="14">
        <f>E33</f>
        <v>51302090</v>
      </c>
    </row>
    <row r="33" spans="1:5" ht="150">
      <c r="A33" s="6" t="s">
        <v>13</v>
      </c>
      <c r="B33" s="30" t="s">
        <v>175</v>
      </c>
      <c r="C33" s="14">
        <v>51302090</v>
      </c>
      <c r="D33" s="14">
        <v>51302090</v>
      </c>
      <c r="E33" s="14">
        <v>51302090</v>
      </c>
    </row>
    <row r="34" spans="1:5" ht="243.75">
      <c r="A34" s="6" t="s">
        <v>67</v>
      </c>
      <c r="B34" s="30" t="s">
        <v>176</v>
      </c>
      <c r="C34" s="14">
        <f>C35</f>
        <v>160000</v>
      </c>
      <c r="D34" s="14">
        <f>D35</f>
        <v>160000</v>
      </c>
      <c r="E34" s="14">
        <f>E35</f>
        <v>160000</v>
      </c>
    </row>
    <row r="35" spans="1:5" ht="243.75">
      <c r="A35" s="6" t="s">
        <v>14</v>
      </c>
      <c r="B35" s="30" t="s">
        <v>176</v>
      </c>
      <c r="C35" s="14">
        <v>160000</v>
      </c>
      <c r="D35" s="14">
        <v>160000</v>
      </c>
      <c r="E35" s="14">
        <v>160000</v>
      </c>
    </row>
    <row r="36" spans="1:5" ht="93.75">
      <c r="A36" s="6" t="s">
        <v>68</v>
      </c>
      <c r="B36" s="29" t="s">
        <v>177</v>
      </c>
      <c r="C36" s="15">
        <f>C37</f>
        <v>303000</v>
      </c>
      <c r="D36" s="15">
        <f>D37</f>
        <v>303000</v>
      </c>
      <c r="E36" s="15">
        <f>E37</f>
        <v>303000</v>
      </c>
    </row>
    <row r="37" spans="1:5" ht="93.75">
      <c r="A37" s="6" t="s">
        <v>15</v>
      </c>
      <c r="B37" s="29" t="s">
        <v>177</v>
      </c>
      <c r="C37" s="15">
        <v>303000</v>
      </c>
      <c r="D37" s="15">
        <v>303000</v>
      </c>
      <c r="E37" s="15">
        <v>303000</v>
      </c>
    </row>
    <row r="38" spans="1:5" ht="187.5">
      <c r="A38" s="6" t="s">
        <v>69</v>
      </c>
      <c r="B38" s="30" t="s">
        <v>178</v>
      </c>
      <c r="C38" s="15">
        <f>C39</f>
        <v>150000</v>
      </c>
      <c r="D38" s="15">
        <f>D39</f>
        <v>150000</v>
      </c>
      <c r="E38" s="15">
        <f>E39</f>
        <v>150000</v>
      </c>
    </row>
    <row r="39" spans="1:5" ht="187.5">
      <c r="A39" s="6" t="s">
        <v>16</v>
      </c>
      <c r="B39" s="30" t="s">
        <v>178</v>
      </c>
      <c r="C39" s="15">
        <v>150000</v>
      </c>
      <c r="D39" s="15">
        <v>150000</v>
      </c>
      <c r="E39" s="15">
        <v>150000</v>
      </c>
    </row>
    <row r="40" spans="1:5" s="17" customFormat="1" ht="75">
      <c r="A40" s="25" t="s">
        <v>54</v>
      </c>
      <c r="B40" s="31" t="s">
        <v>60</v>
      </c>
      <c r="C40" s="16">
        <f>C41</f>
        <v>4360000</v>
      </c>
      <c r="D40" s="16">
        <f>D41</f>
        <v>4364000</v>
      </c>
      <c r="E40" s="16">
        <f>E41</f>
        <v>4364000</v>
      </c>
    </row>
    <row r="41" spans="1:5" ht="56.25">
      <c r="A41" s="10" t="s">
        <v>55</v>
      </c>
      <c r="B41" s="32" t="s">
        <v>179</v>
      </c>
      <c r="C41" s="15">
        <f>C42+C45+C48+C51</f>
        <v>4360000</v>
      </c>
      <c r="D41" s="15">
        <f>D42+D45+D48+D51</f>
        <v>4364000</v>
      </c>
      <c r="E41" s="15">
        <f>E42+E45+E48+E51</f>
        <v>4364000</v>
      </c>
    </row>
    <row r="42" spans="1:5" ht="150">
      <c r="A42" s="10" t="s">
        <v>72</v>
      </c>
      <c r="B42" s="30" t="s">
        <v>180</v>
      </c>
      <c r="C42" s="15">
        <f aca="true" t="shared" si="0" ref="C42:E43">C43</f>
        <v>1808000</v>
      </c>
      <c r="D42" s="15">
        <f t="shared" si="0"/>
        <v>1812000</v>
      </c>
      <c r="E42" s="15">
        <f t="shared" si="0"/>
        <v>1812000</v>
      </c>
    </row>
    <row r="43" spans="1:5" ht="225">
      <c r="A43" s="26" t="s">
        <v>141</v>
      </c>
      <c r="B43" s="30" t="s">
        <v>181</v>
      </c>
      <c r="C43" s="15">
        <f t="shared" si="0"/>
        <v>1808000</v>
      </c>
      <c r="D43" s="15">
        <f t="shared" si="0"/>
        <v>1812000</v>
      </c>
      <c r="E43" s="15">
        <f t="shared" si="0"/>
        <v>1812000</v>
      </c>
    </row>
    <row r="44" spans="1:5" ht="225">
      <c r="A44" s="10" t="s">
        <v>142</v>
      </c>
      <c r="B44" s="30" t="s">
        <v>181</v>
      </c>
      <c r="C44" s="15">
        <v>1808000</v>
      </c>
      <c r="D44" s="15">
        <v>1812000</v>
      </c>
      <c r="E44" s="15">
        <v>1812000</v>
      </c>
    </row>
    <row r="45" spans="1:5" ht="187.5">
      <c r="A45" s="10" t="s">
        <v>71</v>
      </c>
      <c r="B45" s="30" t="s">
        <v>182</v>
      </c>
      <c r="C45" s="15">
        <f aca="true" t="shared" si="1" ref="C45:E46">C46</f>
        <v>18000</v>
      </c>
      <c r="D45" s="15">
        <f t="shared" si="1"/>
        <v>18000</v>
      </c>
      <c r="E45" s="15">
        <f t="shared" si="1"/>
        <v>18000</v>
      </c>
    </row>
    <row r="46" spans="1:5" ht="262.5">
      <c r="A46" s="10" t="s">
        <v>144</v>
      </c>
      <c r="B46" s="30" t="s">
        <v>183</v>
      </c>
      <c r="C46" s="15">
        <f t="shared" si="1"/>
        <v>18000</v>
      </c>
      <c r="D46" s="15">
        <f t="shared" si="1"/>
        <v>18000</v>
      </c>
      <c r="E46" s="15">
        <f t="shared" si="1"/>
        <v>18000</v>
      </c>
    </row>
    <row r="47" spans="1:5" ht="262.5">
      <c r="A47" s="10" t="s">
        <v>143</v>
      </c>
      <c r="B47" s="30" t="s">
        <v>183</v>
      </c>
      <c r="C47" s="15">
        <v>18000</v>
      </c>
      <c r="D47" s="15">
        <v>18000</v>
      </c>
      <c r="E47" s="15">
        <v>18000</v>
      </c>
    </row>
    <row r="48" spans="1:5" ht="150">
      <c r="A48" s="10" t="s">
        <v>70</v>
      </c>
      <c r="B48" s="30" t="s">
        <v>184</v>
      </c>
      <c r="C48" s="15">
        <f aca="true" t="shared" si="2" ref="C48:E49">C49</f>
        <v>2784000</v>
      </c>
      <c r="D48" s="15">
        <f t="shared" si="2"/>
        <v>2784000</v>
      </c>
      <c r="E48" s="15">
        <f t="shared" si="2"/>
        <v>2784000</v>
      </c>
    </row>
    <row r="49" spans="1:5" ht="225">
      <c r="A49" s="10" t="s">
        <v>145</v>
      </c>
      <c r="B49" s="30" t="s">
        <v>149</v>
      </c>
      <c r="C49" s="15">
        <f t="shared" si="2"/>
        <v>2784000</v>
      </c>
      <c r="D49" s="15">
        <f t="shared" si="2"/>
        <v>2784000</v>
      </c>
      <c r="E49" s="15">
        <f t="shared" si="2"/>
        <v>2784000</v>
      </c>
    </row>
    <row r="50" spans="1:5" ht="225">
      <c r="A50" s="10" t="s">
        <v>146</v>
      </c>
      <c r="B50" s="30" t="s">
        <v>149</v>
      </c>
      <c r="C50" s="15">
        <v>2784000</v>
      </c>
      <c r="D50" s="15">
        <v>2784000</v>
      </c>
      <c r="E50" s="15">
        <v>2784000</v>
      </c>
    </row>
    <row r="51" spans="1:5" ht="150">
      <c r="A51" s="10" t="s">
        <v>110</v>
      </c>
      <c r="B51" s="30" t="s">
        <v>185</v>
      </c>
      <c r="C51" s="15">
        <f aca="true" t="shared" si="3" ref="C51:E52">C52</f>
        <v>-250000</v>
      </c>
      <c r="D51" s="15">
        <f t="shared" si="3"/>
        <v>-250000</v>
      </c>
      <c r="E51" s="15">
        <f t="shared" si="3"/>
        <v>-250000</v>
      </c>
    </row>
    <row r="52" spans="1:5" ht="225">
      <c r="A52" s="10" t="s">
        <v>147</v>
      </c>
      <c r="B52" s="30" t="s">
        <v>186</v>
      </c>
      <c r="C52" s="15">
        <f t="shared" si="3"/>
        <v>-250000</v>
      </c>
      <c r="D52" s="15">
        <f t="shared" si="3"/>
        <v>-250000</v>
      </c>
      <c r="E52" s="15">
        <f t="shared" si="3"/>
        <v>-250000</v>
      </c>
    </row>
    <row r="53" spans="1:5" ht="225">
      <c r="A53" s="10" t="s">
        <v>148</v>
      </c>
      <c r="B53" s="30" t="s">
        <v>186</v>
      </c>
      <c r="C53" s="15">
        <v>-250000</v>
      </c>
      <c r="D53" s="15">
        <v>-250000</v>
      </c>
      <c r="E53" s="15">
        <v>-250000</v>
      </c>
    </row>
    <row r="54" spans="1:5" ht="37.5">
      <c r="A54" s="24" t="s">
        <v>17</v>
      </c>
      <c r="B54" s="28" t="s">
        <v>99</v>
      </c>
      <c r="C54" s="12">
        <f>C55+C58+C61</f>
        <v>4092000</v>
      </c>
      <c r="D54" s="12">
        <f>D55+D58+D61</f>
        <v>1462000</v>
      </c>
      <c r="E54" s="12">
        <f>E55+E58+E61</f>
        <v>1462000</v>
      </c>
    </row>
    <row r="55" spans="1:5" ht="37.5">
      <c r="A55" s="6" t="s">
        <v>56</v>
      </c>
      <c r="B55" s="29" t="s">
        <v>187</v>
      </c>
      <c r="C55" s="13">
        <f aca="true" t="shared" si="4" ref="C55:E56">C56</f>
        <v>3990000</v>
      </c>
      <c r="D55" s="13">
        <f t="shared" si="4"/>
        <v>1360000</v>
      </c>
      <c r="E55" s="13">
        <f t="shared" si="4"/>
        <v>1360000</v>
      </c>
    </row>
    <row r="56" spans="1:5" ht="37.5">
      <c r="A56" s="6" t="s">
        <v>74</v>
      </c>
      <c r="B56" s="29" t="s">
        <v>187</v>
      </c>
      <c r="C56" s="13">
        <f t="shared" si="4"/>
        <v>3990000</v>
      </c>
      <c r="D56" s="13">
        <f t="shared" si="4"/>
        <v>1360000</v>
      </c>
      <c r="E56" s="13">
        <f t="shared" si="4"/>
        <v>1360000</v>
      </c>
    </row>
    <row r="57" spans="1:5" ht="37.5">
      <c r="A57" s="6" t="s">
        <v>18</v>
      </c>
      <c r="B57" s="29" t="s">
        <v>187</v>
      </c>
      <c r="C57" s="13">
        <v>3990000</v>
      </c>
      <c r="D57" s="13">
        <v>1360000</v>
      </c>
      <c r="E57" s="13">
        <v>1360000</v>
      </c>
    </row>
    <row r="58" spans="1:5" ht="18.75">
      <c r="A58" s="6" t="s">
        <v>57</v>
      </c>
      <c r="B58" s="29" t="s">
        <v>188</v>
      </c>
      <c r="C58" s="13">
        <f aca="true" t="shared" si="5" ref="C58:E59">C59</f>
        <v>7000</v>
      </c>
      <c r="D58" s="13">
        <f t="shared" si="5"/>
        <v>7000</v>
      </c>
      <c r="E58" s="13">
        <f t="shared" si="5"/>
        <v>7000</v>
      </c>
    </row>
    <row r="59" spans="1:5" ht="18.75">
      <c r="A59" s="6" t="s">
        <v>84</v>
      </c>
      <c r="B59" s="29" t="s">
        <v>188</v>
      </c>
      <c r="C59" s="13">
        <f t="shared" si="5"/>
        <v>7000</v>
      </c>
      <c r="D59" s="13">
        <f t="shared" si="5"/>
        <v>7000</v>
      </c>
      <c r="E59" s="13">
        <f t="shared" si="5"/>
        <v>7000</v>
      </c>
    </row>
    <row r="60" spans="1:5" ht="18.75">
      <c r="A60" s="6" t="s">
        <v>19</v>
      </c>
      <c r="B60" s="29" t="s">
        <v>188</v>
      </c>
      <c r="C60" s="13">
        <f>12000-5000</f>
        <v>7000</v>
      </c>
      <c r="D60" s="13">
        <v>7000</v>
      </c>
      <c r="E60" s="13">
        <v>7000</v>
      </c>
    </row>
    <row r="61" spans="1:5" ht="56.25">
      <c r="A61" s="6" t="s">
        <v>94</v>
      </c>
      <c r="B61" s="32" t="s">
        <v>95</v>
      </c>
      <c r="C61" s="13">
        <f aca="true" t="shared" si="6" ref="C61:E62">C62</f>
        <v>95000</v>
      </c>
      <c r="D61" s="13">
        <f t="shared" si="6"/>
        <v>95000</v>
      </c>
      <c r="E61" s="13">
        <f t="shared" si="6"/>
        <v>95000</v>
      </c>
    </row>
    <row r="62" spans="1:5" ht="75">
      <c r="A62" s="6" t="s">
        <v>97</v>
      </c>
      <c r="B62" s="32" t="s">
        <v>189</v>
      </c>
      <c r="C62" s="13">
        <f t="shared" si="6"/>
        <v>95000</v>
      </c>
      <c r="D62" s="13">
        <f t="shared" si="6"/>
        <v>95000</v>
      </c>
      <c r="E62" s="13">
        <f t="shared" si="6"/>
        <v>95000</v>
      </c>
    </row>
    <row r="63" spans="1:5" ht="75">
      <c r="A63" s="6" t="s">
        <v>98</v>
      </c>
      <c r="B63" s="32" t="s">
        <v>189</v>
      </c>
      <c r="C63" s="13">
        <f>90000+5000</f>
        <v>95000</v>
      </c>
      <c r="D63" s="13">
        <v>95000</v>
      </c>
      <c r="E63" s="13">
        <v>95000</v>
      </c>
    </row>
    <row r="64" spans="1:5" ht="18.75">
      <c r="A64" s="24" t="s">
        <v>20</v>
      </c>
      <c r="B64" s="28" t="s">
        <v>100</v>
      </c>
      <c r="C64" s="12">
        <f>C67+C70</f>
        <v>1110000</v>
      </c>
      <c r="D64" s="12">
        <f>D67+D70</f>
        <v>1110000</v>
      </c>
      <c r="E64" s="12">
        <f>E67+E70</f>
        <v>1110000</v>
      </c>
    </row>
    <row r="65" spans="1:5" ht="56.25">
      <c r="A65" s="6" t="s">
        <v>73</v>
      </c>
      <c r="B65" s="29" t="s">
        <v>190</v>
      </c>
      <c r="C65" s="14">
        <f aca="true" t="shared" si="7" ref="C65:E66">C66</f>
        <v>1100000</v>
      </c>
      <c r="D65" s="14">
        <f t="shared" si="7"/>
        <v>1100000</v>
      </c>
      <c r="E65" s="14">
        <f t="shared" si="7"/>
        <v>1100000</v>
      </c>
    </row>
    <row r="66" spans="1:5" ht="93.75">
      <c r="A66" s="6" t="s">
        <v>75</v>
      </c>
      <c r="B66" s="30" t="s">
        <v>191</v>
      </c>
      <c r="C66" s="14">
        <f t="shared" si="7"/>
        <v>1100000</v>
      </c>
      <c r="D66" s="14">
        <f t="shared" si="7"/>
        <v>1100000</v>
      </c>
      <c r="E66" s="14">
        <f t="shared" si="7"/>
        <v>1100000</v>
      </c>
    </row>
    <row r="67" spans="1:5" ht="93.75">
      <c r="A67" s="6" t="s">
        <v>21</v>
      </c>
      <c r="B67" s="30" t="s">
        <v>191</v>
      </c>
      <c r="C67" s="14">
        <v>1100000</v>
      </c>
      <c r="D67" s="14">
        <v>1100000</v>
      </c>
      <c r="E67" s="14">
        <v>1100000</v>
      </c>
    </row>
    <row r="68" spans="1:5" ht="75">
      <c r="A68" s="6" t="s">
        <v>22</v>
      </c>
      <c r="B68" s="29" t="s">
        <v>192</v>
      </c>
      <c r="C68" s="15">
        <f aca="true" t="shared" si="8" ref="C68:E69">C69</f>
        <v>10000</v>
      </c>
      <c r="D68" s="15">
        <f t="shared" si="8"/>
        <v>10000</v>
      </c>
      <c r="E68" s="15">
        <f t="shared" si="8"/>
        <v>10000</v>
      </c>
    </row>
    <row r="69" spans="1:5" ht="56.25">
      <c r="A69" s="6" t="s">
        <v>76</v>
      </c>
      <c r="B69" s="30" t="s">
        <v>193</v>
      </c>
      <c r="C69" s="15">
        <f t="shared" si="8"/>
        <v>10000</v>
      </c>
      <c r="D69" s="15">
        <f t="shared" si="8"/>
        <v>10000</v>
      </c>
      <c r="E69" s="15">
        <f t="shared" si="8"/>
        <v>10000</v>
      </c>
    </row>
    <row r="70" spans="1:5" ht="56.25">
      <c r="A70" s="6" t="s">
        <v>93</v>
      </c>
      <c r="B70" s="30" t="s">
        <v>193</v>
      </c>
      <c r="C70" s="15">
        <v>10000</v>
      </c>
      <c r="D70" s="19">
        <v>10000</v>
      </c>
      <c r="E70" s="19">
        <v>10000</v>
      </c>
    </row>
    <row r="71" spans="1:8" ht="93.75">
      <c r="A71" s="24" t="s">
        <v>23</v>
      </c>
      <c r="B71" s="28" t="s">
        <v>194</v>
      </c>
      <c r="C71" s="12">
        <f>C72</f>
        <v>1486689.79</v>
      </c>
      <c r="D71" s="12">
        <f>D72</f>
        <v>1345500</v>
      </c>
      <c r="E71" s="12">
        <f>E72</f>
        <v>1345500</v>
      </c>
      <c r="F71" s="18"/>
      <c r="G71" s="18"/>
      <c r="H71" s="18"/>
    </row>
    <row r="72" spans="1:5" ht="187.5">
      <c r="A72" s="6" t="s">
        <v>24</v>
      </c>
      <c r="B72" s="30" t="s">
        <v>195</v>
      </c>
      <c r="C72" s="14">
        <f>C73+C78+C81</f>
        <v>1486689.79</v>
      </c>
      <c r="D72" s="14">
        <f>D73+D78+D81</f>
        <v>1345500</v>
      </c>
      <c r="E72" s="14">
        <f>E73+E78+E81</f>
        <v>1345500</v>
      </c>
    </row>
    <row r="73" spans="1:5" ht="131.25">
      <c r="A73" s="6" t="s">
        <v>41</v>
      </c>
      <c r="B73" s="30" t="s">
        <v>196</v>
      </c>
      <c r="C73" s="15">
        <f>C76+C74</f>
        <v>1439689.79</v>
      </c>
      <c r="D73" s="15">
        <f>D76+D74</f>
        <v>1298500</v>
      </c>
      <c r="E73" s="15">
        <f>E76+E74</f>
        <v>1298500</v>
      </c>
    </row>
    <row r="74" spans="1:5" ht="187.5">
      <c r="A74" s="6" t="s">
        <v>103</v>
      </c>
      <c r="B74" s="30" t="s">
        <v>197</v>
      </c>
      <c r="C74" s="15">
        <f>C75</f>
        <v>439689.79</v>
      </c>
      <c r="D74" s="15">
        <f>D75</f>
        <v>398500</v>
      </c>
      <c r="E74" s="15">
        <f>E75</f>
        <v>398500</v>
      </c>
    </row>
    <row r="75" spans="1:5" ht="187.5">
      <c r="A75" s="6" t="s">
        <v>104</v>
      </c>
      <c r="B75" s="30" t="s">
        <v>197</v>
      </c>
      <c r="C75" s="15">
        <f>398500+41189.79</f>
        <v>439689.79</v>
      </c>
      <c r="D75" s="15">
        <v>398500</v>
      </c>
      <c r="E75" s="15">
        <v>398500</v>
      </c>
    </row>
    <row r="76" spans="1:5" ht="168.75">
      <c r="A76" s="6" t="s">
        <v>89</v>
      </c>
      <c r="B76" s="33" t="s">
        <v>198</v>
      </c>
      <c r="C76" s="15">
        <f>C77</f>
        <v>1000000</v>
      </c>
      <c r="D76" s="15">
        <f>D77</f>
        <v>900000</v>
      </c>
      <c r="E76" s="15">
        <f>E77</f>
        <v>900000</v>
      </c>
    </row>
    <row r="77" spans="1:5" ht="168.75">
      <c r="A77" s="6" t="s">
        <v>90</v>
      </c>
      <c r="B77" s="33" t="s">
        <v>198</v>
      </c>
      <c r="C77" s="15">
        <f>900000+100000</f>
        <v>1000000</v>
      </c>
      <c r="D77" s="15">
        <v>900000</v>
      </c>
      <c r="E77" s="15">
        <v>900000</v>
      </c>
    </row>
    <row r="78" spans="1:5" ht="168.75">
      <c r="A78" s="6" t="s">
        <v>64</v>
      </c>
      <c r="B78" s="30" t="s">
        <v>62</v>
      </c>
      <c r="C78" s="15">
        <f aca="true" t="shared" si="9" ref="C78:E79">C79</f>
        <v>30000</v>
      </c>
      <c r="D78" s="15">
        <f t="shared" si="9"/>
        <v>30000</v>
      </c>
      <c r="E78" s="15">
        <f t="shared" si="9"/>
        <v>30000</v>
      </c>
    </row>
    <row r="79" spans="1:5" ht="150">
      <c r="A79" s="6" t="s">
        <v>77</v>
      </c>
      <c r="B79" s="30" t="s">
        <v>63</v>
      </c>
      <c r="C79" s="15">
        <f t="shared" si="9"/>
        <v>30000</v>
      </c>
      <c r="D79" s="15">
        <f t="shared" si="9"/>
        <v>30000</v>
      </c>
      <c r="E79" s="15">
        <f t="shared" si="9"/>
        <v>30000</v>
      </c>
    </row>
    <row r="80" spans="1:5" ht="150">
      <c r="A80" s="6" t="s">
        <v>61</v>
      </c>
      <c r="B80" s="30" t="s">
        <v>63</v>
      </c>
      <c r="C80" s="15">
        <v>30000</v>
      </c>
      <c r="D80" s="15">
        <v>30000</v>
      </c>
      <c r="E80" s="15">
        <v>30000</v>
      </c>
    </row>
    <row r="81" spans="1:5" ht="168.75">
      <c r="A81" s="6" t="s">
        <v>42</v>
      </c>
      <c r="B81" s="30" t="s">
        <v>199</v>
      </c>
      <c r="C81" s="19">
        <f aca="true" t="shared" si="10" ref="C81:E82">C82</f>
        <v>17000</v>
      </c>
      <c r="D81" s="19">
        <f t="shared" si="10"/>
        <v>17000</v>
      </c>
      <c r="E81" s="19">
        <f t="shared" si="10"/>
        <v>17000</v>
      </c>
    </row>
    <row r="82" spans="1:5" ht="131.25">
      <c r="A82" s="6" t="s">
        <v>78</v>
      </c>
      <c r="B82" s="30" t="s">
        <v>200</v>
      </c>
      <c r="C82" s="19">
        <f t="shared" si="10"/>
        <v>17000</v>
      </c>
      <c r="D82" s="19">
        <f t="shared" si="10"/>
        <v>17000</v>
      </c>
      <c r="E82" s="19">
        <f t="shared" si="10"/>
        <v>17000</v>
      </c>
    </row>
    <row r="83" spans="1:5" ht="131.25">
      <c r="A83" s="6" t="s">
        <v>25</v>
      </c>
      <c r="B83" s="30" t="s">
        <v>200</v>
      </c>
      <c r="C83" s="19">
        <v>17000</v>
      </c>
      <c r="D83" s="19">
        <v>17000</v>
      </c>
      <c r="E83" s="19">
        <v>17000</v>
      </c>
    </row>
    <row r="84" spans="1:5" ht="37.5">
      <c r="A84" s="24" t="s">
        <v>26</v>
      </c>
      <c r="B84" s="28" t="s">
        <v>58</v>
      </c>
      <c r="C84" s="12">
        <f>C85</f>
        <v>164000</v>
      </c>
      <c r="D84" s="12">
        <f>D85</f>
        <v>169000</v>
      </c>
      <c r="E84" s="12">
        <f>E85</f>
        <v>169000</v>
      </c>
    </row>
    <row r="85" spans="1:5" ht="37.5">
      <c r="A85" s="6" t="s">
        <v>43</v>
      </c>
      <c r="B85" s="29" t="s">
        <v>201</v>
      </c>
      <c r="C85" s="13">
        <f>C86+C88+C90</f>
        <v>164000</v>
      </c>
      <c r="D85" s="13">
        <f>D86+D88+D90</f>
        <v>169000</v>
      </c>
      <c r="E85" s="13">
        <f>E86+E88+E90</f>
        <v>169000</v>
      </c>
    </row>
    <row r="86" spans="1:5" ht="56.25">
      <c r="A86" s="6" t="s">
        <v>79</v>
      </c>
      <c r="B86" s="29" t="s">
        <v>28</v>
      </c>
      <c r="C86" s="13">
        <f>C87</f>
        <v>21000</v>
      </c>
      <c r="D86" s="13">
        <f>D87</f>
        <v>21000</v>
      </c>
      <c r="E86" s="13">
        <f>E87</f>
        <v>21000</v>
      </c>
    </row>
    <row r="87" spans="1:5" ht="56.25">
      <c r="A87" s="6" t="s">
        <v>27</v>
      </c>
      <c r="B87" s="29" t="s">
        <v>28</v>
      </c>
      <c r="C87" s="13">
        <v>21000</v>
      </c>
      <c r="D87" s="13">
        <v>21000</v>
      </c>
      <c r="E87" s="13">
        <v>21000</v>
      </c>
    </row>
    <row r="88" spans="1:5" ht="37.5">
      <c r="A88" s="6" t="s">
        <v>80</v>
      </c>
      <c r="B88" s="29" t="s">
        <v>44</v>
      </c>
      <c r="C88" s="14">
        <f>C89</f>
        <v>8000</v>
      </c>
      <c r="D88" s="14">
        <f>D89</f>
        <v>18000</v>
      </c>
      <c r="E88" s="14">
        <f>E89</f>
        <v>18000</v>
      </c>
    </row>
    <row r="89" spans="1:5" ht="37.5">
      <c r="A89" s="6" t="s">
        <v>29</v>
      </c>
      <c r="B89" s="29" t="s">
        <v>44</v>
      </c>
      <c r="C89" s="14">
        <v>8000</v>
      </c>
      <c r="D89" s="19">
        <v>18000</v>
      </c>
      <c r="E89" s="19">
        <v>18000</v>
      </c>
    </row>
    <row r="90" spans="1:5" ht="37.5">
      <c r="A90" s="6" t="s">
        <v>81</v>
      </c>
      <c r="B90" s="29" t="s">
        <v>30</v>
      </c>
      <c r="C90" s="14">
        <f>C91+C93</f>
        <v>135000</v>
      </c>
      <c r="D90" s="14">
        <f>D91+D93</f>
        <v>130000</v>
      </c>
      <c r="E90" s="14">
        <f>E91+E93</f>
        <v>130000</v>
      </c>
    </row>
    <row r="91" spans="1:5" ht="37.5">
      <c r="A91" s="6" t="s">
        <v>139</v>
      </c>
      <c r="B91" s="29" t="s">
        <v>202</v>
      </c>
      <c r="C91" s="14">
        <f>C92</f>
        <v>125000</v>
      </c>
      <c r="D91" s="14">
        <f>D92</f>
        <v>130000</v>
      </c>
      <c r="E91" s="14">
        <f>E92</f>
        <v>130000</v>
      </c>
    </row>
    <row r="92" spans="1:5" ht="37.5">
      <c r="A92" s="6" t="s">
        <v>140</v>
      </c>
      <c r="B92" s="29" t="s">
        <v>202</v>
      </c>
      <c r="C92" s="14">
        <v>125000</v>
      </c>
      <c r="D92" s="19">
        <v>130000</v>
      </c>
      <c r="E92" s="19">
        <v>130000</v>
      </c>
    </row>
    <row r="93" spans="1:5" ht="37.5">
      <c r="A93" s="6" t="s">
        <v>150</v>
      </c>
      <c r="B93" s="29" t="s">
        <v>203</v>
      </c>
      <c r="C93" s="14">
        <f>C94</f>
        <v>10000</v>
      </c>
      <c r="D93" s="14">
        <f>D94</f>
        <v>0</v>
      </c>
      <c r="E93" s="14">
        <f>E94</f>
        <v>0</v>
      </c>
    </row>
    <row r="94" spans="1:5" ht="37.5">
      <c r="A94" s="6" t="s">
        <v>151</v>
      </c>
      <c r="B94" s="29" t="s">
        <v>203</v>
      </c>
      <c r="C94" s="14">
        <v>10000</v>
      </c>
      <c r="D94" s="19">
        <v>0</v>
      </c>
      <c r="E94" s="19">
        <v>0</v>
      </c>
    </row>
    <row r="95" spans="1:5" ht="75">
      <c r="A95" s="24" t="s">
        <v>31</v>
      </c>
      <c r="B95" s="34" t="s">
        <v>204</v>
      </c>
      <c r="C95" s="12">
        <f>C96+C101</f>
        <v>519000</v>
      </c>
      <c r="D95" s="12">
        <f>D96+D101</f>
        <v>519000</v>
      </c>
      <c r="E95" s="12">
        <f>E96+E101</f>
        <v>519000</v>
      </c>
    </row>
    <row r="96" spans="1:5" ht="37.5">
      <c r="A96" s="6" t="s">
        <v>45</v>
      </c>
      <c r="B96" s="30" t="s">
        <v>205</v>
      </c>
      <c r="C96" s="13">
        <f aca="true" t="shared" si="11" ref="C96:E97">C97</f>
        <v>509000</v>
      </c>
      <c r="D96" s="13">
        <f t="shared" si="11"/>
        <v>509000</v>
      </c>
      <c r="E96" s="13">
        <f t="shared" si="11"/>
        <v>509000</v>
      </c>
    </row>
    <row r="97" spans="1:5" ht="37.5">
      <c r="A97" s="6" t="s">
        <v>46</v>
      </c>
      <c r="B97" s="30" t="s">
        <v>206</v>
      </c>
      <c r="C97" s="13">
        <f t="shared" si="11"/>
        <v>509000</v>
      </c>
      <c r="D97" s="13">
        <f t="shared" si="11"/>
        <v>509000</v>
      </c>
      <c r="E97" s="13">
        <f t="shared" si="11"/>
        <v>509000</v>
      </c>
    </row>
    <row r="98" spans="1:5" ht="56.25">
      <c r="A98" s="6" t="s">
        <v>32</v>
      </c>
      <c r="B98" s="30" t="s">
        <v>207</v>
      </c>
      <c r="C98" s="13">
        <f>SUM(C99:C100)</f>
        <v>509000</v>
      </c>
      <c r="D98" s="13">
        <f>SUM(D99:D100)</f>
        <v>509000</v>
      </c>
      <c r="E98" s="13">
        <f>SUM(E99:E100)</f>
        <v>509000</v>
      </c>
    </row>
    <row r="99" spans="1:5" ht="56.25">
      <c r="A99" s="6" t="s">
        <v>33</v>
      </c>
      <c r="B99" s="30" t="s">
        <v>207</v>
      </c>
      <c r="C99" s="15">
        <f>13000-4000</f>
        <v>9000</v>
      </c>
      <c r="D99" s="19">
        <v>9000</v>
      </c>
      <c r="E99" s="19">
        <v>9000</v>
      </c>
    </row>
    <row r="100" spans="1:5" ht="56.25">
      <c r="A100" s="6" t="s">
        <v>34</v>
      </c>
      <c r="B100" s="30" t="s">
        <v>207</v>
      </c>
      <c r="C100" s="15">
        <v>500000</v>
      </c>
      <c r="D100" s="15">
        <v>500000</v>
      </c>
      <c r="E100" s="15">
        <v>500000</v>
      </c>
    </row>
    <row r="101" spans="1:5" ht="37.5">
      <c r="A101" s="6" t="s">
        <v>85</v>
      </c>
      <c r="B101" s="29" t="s">
        <v>208</v>
      </c>
      <c r="C101" s="15">
        <f aca="true" t="shared" si="12" ref="C101:E102">C102</f>
        <v>10000</v>
      </c>
      <c r="D101" s="15">
        <f t="shared" si="12"/>
        <v>10000</v>
      </c>
      <c r="E101" s="15">
        <f t="shared" si="12"/>
        <v>10000</v>
      </c>
    </row>
    <row r="102" spans="1:5" ht="37.5">
      <c r="A102" s="11" t="s">
        <v>86</v>
      </c>
      <c r="B102" s="29" t="s">
        <v>209</v>
      </c>
      <c r="C102" s="15">
        <f t="shared" si="12"/>
        <v>10000</v>
      </c>
      <c r="D102" s="15">
        <f t="shared" si="12"/>
        <v>10000</v>
      </c>
      <c r="E102" s="15">
        <f t="shared" si="12"/>
        <v>10000</v>
      </c>
    </row>
    <row r="103" spans="1:5" ht="37.5">
      <c r="A103" s="11" t="s">
        <v>87</v>
      </c>
      <c r="B103" s="29" t="s">
        <v>96</v>
      </c>
      <c r="C103" s="15">
        <f>SUM(C104:C104)</f>
        <v>10000</v>
      </c>
      <c r="D103" s="15">
        <f>SUM(D104:D104)</f>
        <v>10000</v>
      </c>
      <c r="E103" s="15">
        <f>SUM(E104:E104)</f>
        <v>10000</v>
      </c>
    </row>
    <row r="104" spans="1:5" ht="37.5">
      <c r="A104" s="11" t="s">
        <v>101</v>
      </c>
      <c r="B104" s="29" t="s">
        <v>96</v>
      </c>
      <c r="C104" s="15">
        <v>10000</v>
      </c>
      <c r="D104" s="15">
        <v>10000</v>
      </c>
      <c r="E104" s="15">
        <v>10000</v>
      </c>
    </row>
    <row r="105" spans="1:5" ht="56.25">
      <c r="A105" s="24" t="s">
        <v>35</v>
      </c>
      <c r="B105" s="28" t="s">
        <v>210</v>
      </c>
      <c r="C105" s="12">
        <f>C106+C110</f>
        <v>270000</v>
      </c>
      <c r="D105" s="12">
        <f>D106+D110</f>
        <v>270000</v>
      </c>
      <c r="E105" s="12">
        <f>E106+E110</f>
        <v>270000</v>
      </c>
    </row>
    <row r="106" spans="1:5" ht="168.75">
      <c r="A106" s="6" t="s">
        <v>36</v>
      </c>
      <c r="B106" s="30" t="s">
        <v>211</v>
      </c>
      <c r="C106" s="15">
        <f>C107</f>
        <v>200000</v>
      </c>
      <c r="D106" s="15">
        <f aca="true" t="shared" si="13" ref="D106:E108">D107</f>
        <v>200000</v>
      </c>
      <c r="E106" s="15">
        <f t="shared" si="13"/>
        <v>200000</v>
      </c>
    </row>
    <row r="107" spans="1:5" ht="187.5">
      <c r="A107" s="6" t="s">
        <v>82</v>
      </c>
      <c r="B107" s="30" t="s">
        <v>212</v>
      </c>
      <c r="C107" s="15">
        <f>C108</f>
        <v>200000</v>
      </c>
      <c r="D107" s="15">
        <f t="shared" si="13"/>
        <v>200000</v>
      </c>
      <c r="E107" s="15">
        <f t="shared" si="13"/>
        <v>200000</v>
      </c>
    </row>
    <row r="108" spans="1:5" ht="187.5">
      <c r="A108" s="6" t="s">
        <v>83</v>
      </c>
      <c r="B108" s="30" t="s">
        <v>213</v>
      </c>
      <c r="C108" s="15">
        <f>C109</f>
        <v>200000</v>
      </c>
      <c r="D108" s="15">
        <f t="shared" si="13"/>
        <v>200000</v>
      </c>
      <c r="E108" s="15">
        <f t="shared" si="13"/>
        <v>200000</v>
      </c>
    </row>
    <row r="109" spans="1:5" ht="187.5">
      <c r="A109" s="6" t="s">
        <v>37</v>
      </c>
      <c r="B109" s="30" t="s">
        <v>213</v>
      </c>
      <c r="C109" s="15">
        <v>200000</v>
      </c>
      <c r="D109" s="15">
        <v>200000</v>
      </c>
      <c r="E109" s="15">
        <v>200000</v>
      </c>
    </row>
    <row r="110" spans="1:5" ht="75">
      <c r="A110" s="6" t="s">
        <v>38</v>
      </c>
      <c r="B110" s="29" t="s">
        <v>214</v>
      </c>
      <c r="C110" s="14">
        <f>C111</f>
        <v>70000</v>
      </c>
      <c r="D110" s="14">
        <f>D111</f>
        <v>70000</v>
      </c>
      <c r="E110" s="14">
        <f>E111</f>
        <v>70000</v>
      </c>
    </row>
    <row r="111" spans="1:5" ht="75">
      <c r="A111" s="6" t="s">
        <v>47</v>
      </c>
      <c r="B111" s="32" t="s">
        <v>107</v>
      </c>
      <c r="C111" s="14">
        <f>C114+C112</f>
        <v>70000</v>
      </c>
      <c r="D111" s="14">
        <f>D114+D112</f>
        <v>70000</v>
      </c>
      <c r="E111" s="14">
        <f>E114+E112</f>
        <v>70000</v>
      </c>
    </row>
    <row r="112" spans="1:5" ht="131.25">
      <c r="A112" s="6" t="s">
        <v>105</v>
      </c>
      <c r="B112" s="29" t="s">
        <v>215</v>
      </c>
      <c r="C112" s="14">
        <f>C113</f>
        <v>30000</v>
      </c>
      <c r="D112" s="14">
        <f>D113</f>
        <v>30000</v>
      </c>
      <c r="E112" s="14">
        <f>E113</f>
        <v>30000</v>
      </c>
    </row>
    <row r="113" spans="1:5" ht="131.25">
      <c r="A113" s="6" t="s">
        <v>106</v>
      </c>
      <c r="B113" s="29" t="s">
        <v>215</v>
      </c>
      <c r="C113" s="14">
        <v>30000</v>
      </c>
      <c r="D113" s="14">
        <v>30000</v>
      </c>
      <c r="E113" s="14">
        <v>30000</v>
      </c>
    </row>
    <row r="114" spans="1:5" ht="93.75">
      <c r="A114" s="6" t="s">
        <v>92</v>
      </c>
      <c r="B114" s="32" t="s">
        <v>216</v>
      </c>
      <c r="C114" s="14">
        <f>C115</f>
        <v>40000</v>
      </c>
      <c r="D114" s="14">
        <f>D115</f>
        <v>40000</v>
      </c>
      <c r="E114" s="14">
        <f>E115</f>
        <v>40000</v>
      </c>
    </row>
    <row r="115" spans="1:5" ht="93.75">
      <c r="A115" s="6" t="s">
        <v>91</v>
      </c>
      <c r="B115" s="32" t="s">
        <v>216</v>
      </c>
      <c r="C115" s="14">
        <v>40000</v>
      </c>
      <c r="D115" s="19">
        <v>40000</v>
      </c>
      <c r="E115" s="19">
        <v>40000</v>
      </c>
    </row>
    <row r="116" spans="1:5" ht="37.5">
      <c r="A116" s="24" t="s">
        <v>39</v>
      </c>
      <c r="B116" s="28" t="s">
        <v>217</v>
      </c>
      <c r="C116" s="12">
        <f>C117+C126+C130</f>
        <v>504000</v>
      </c>
      <c r="D116" s="12">
        <f>D117+D126+D130</f>
        <v>504000</v>
      </c>
      <c r="E116" s="12">
        <f>E117+E126+E130</f>
        <v>504000</v>
      </c>
    </row>
    <row r="117" spans="1:5" ht="75">
      <c r="A117" s="6" t="s">
        <v>165</v>
      </c>
      <c r="B117" s="29" t="s">
        <v>218</v>
      </c>
      <c r="C117" s="13">
        <f>C118+C121</f>
        <v>287000</v>
      </c>
      <c r="D117" s="13">
        <f>D118+D121</f>
        <v>287000</v>
      </c>
      <c r="E117" s="13">
        <f>E118+E121</f>
        <v>287000</v>
      </c>
    </row>
    <row r="118" spans="1:5" ht="168.75">
      <c r="A118" s="6" t="s">
        <v>166</v>
      </c>
      <c r="B118" s="29" t="s">
        <v>219</v>
      </c>
      <c r="C118" s="13">
        <f aca="true" t="shared" si="14" ref="C118:E119">C119</f>
        <v>12000</v>
      </c>
      <c r="D118" s="13">
        <f t="shared" si="14"/>
        <v>12000</v>
      </c>
      <c r="E118" s="13">
        <f t="shared" si="14"/>
        <v>12000</v>
      </c>
    </row>
    <row r="119" spans="1:5" ht="206.25">
      <c r="A119" s="27" t="s">
        <v>167</v>
      </c>
      <c r="B119" s="35" t="s">
        <v>220</v>
      </c>
      <c r="C119" s="22">
        <f t="shared" si="14"/>
        <v>12000</v>
      </c>
      <c r="D119" s="22">
        <f t="shared" si="14"/>
        <v>12000</v>
      </c>
      <c r="E119" s="22">
        <f t="shared" si="14"/>
        <v>12000</v>
      </c>
    </row>
    <row r="120" spans="1:5" ht="206.25">
      <c r="A120" s="27" t="s">
        <v>158</v>
      </c>
      <c r="B120" s="35" t="s">
        <v>220</v>
      </c>
      <c r="C120" s="22">
        <v>12000</v>
      </c>
      <c r="D120" s="22">
        <v>12000</v>
      </c>
      <c r="E120" s="22">
        <v>12000</v>
      </c>
    </row>
    <row r="121" spans="1:5" ht="131.25">
      <c r="A121" s="27" t="s">
        <v>168</v>
      </c>
      <c r="B121" s="35" t="s">
        <v>221</v>
      </c>
      <c r="C121" s="22">
        <f aca="true" t="shared" si="15" ref="C121:E122">C122</f>
        <v>275000</v>
      </c>
      <c r="D121" s="22">
        <f t="shared" si="15"/>
        <v>275000</v>
      </c>
      <c r="E121" s="22">
        <f t="shared" si="15"/>
        <v>275000</v>
      </c>
    </row>
    <row r="122" spans="1:5" ht="112.5">
      <c r="A122" s="27" t="s">
        <v>169</v>
      </c>
      <c r="B122" s="35" t="s">
        <v>222</v>
      </c>
      <c r="C122" s="22">
        <f t="shared" si="15"/>
        <v>275000</v>
      </c>
      <c r="D122" s="22">
        <f t="shared" si="15"/>
        <v>275000</v>
      </c>
      <c r="E122" s="22">
        <f t="shared" si="15"/>
        <v>275000</v>
      </c>
    </row>
    <row r="123" spans="1:5" ht="168.75">
      <c r="A123" s="27" t="s">
        <v>164</v>
      </c>
      <c r="B123" s="35" t="s">
        <v>223</v>
      </c>
      <c r="C123" s="22">
        <f>SUM(C124:C125)</f>
        <v>275000</v>
      </c>
      <c r="D123" s="22">
        <f>SUM(D124:D125)</f>
        <v>275000</v>
      </c>
      <c r="E123" s="22">
        <f>SUM(E124:E125)</f>
        <v>275000</v>
      </c>
    </row>
    <row r="124" spans="1:5" ht="168.75">
      <c r="A124" s="27" t="s">
        <v>159</v>
      </c>
      <c r="B124" s="35" t="s">
        <v>223</v>
      </c>
      <c r="C124" s="22">
        <v>270000</v>
      </c>
      <c r="D124" s="22">
        <v>270000</v>
      </c>
      <c r="E124" s="22">
        <v>270000</v>
      </c>
    </row>
    <row r="125" spans="1:5" ht="168.75">
      <c r="A125" s="27" t="s">
        <v>160</v>
      </c>
      <c r="B125" s="35" t="s">
        <v>223</v>
      </c>
      <c r="C125" s="22">
        <v>5000</v>
      </c>
      <c r="D125" s="22">
        <v>5000</v>
      </c>
      <c r="E125" s="22">
        <v>5000</v>
      </c>
    </row>
    <row r="126" spans="1:5" ht="150">
      <c r="A126" s="27" t="s">
        <v>171</v>
      </c>
      <c r="B126" s="35" t="s">
        <v>224</v>
      </c>
      <c r="C126" s="22">
        <f>C127</f>
        <v>77000</v>
      </c>
      <c r="D126" s="22">
        <f>D127</f>
        <v>77000</v>
      </c>
      <c r="E126" s="22">
        <f>E127</f>
        <v>77000</v>
      </c>
    </row>
    <row r="127" spans="1:5" ht="131.25">
      <c r="A127" s="27" t="s">
        <v>170</v>
      </c>
      <c r="B127" s="36" t="s">
        <v>225</v>
      </c>
      <c r="C127" s="23">
        <f>SUM(C128:C129)</f>
        <v>77000</v>
      </c>
      <c r="D127" s="23">
        <f>SUM(D128:D129)</f>
        <v>77000</v>
      </c>
      <c r="E127" s="23">
        <f>SUM(E128:E129)</f>
        <v>77000</v>
      </c>
    </row>
    <row r="128" spans="1:5" ht="131.25">
      <c r="A128" s="27" t="s">
        <v>161</v>
      </c>
      <c r="B128" s="36" t="s">
        <v>225</v>
      </c>
      <c r="C128" s="23">
        <v>59000</v>
      </c>
      <c r="D128" s="23">
        <v>59000</v>
      </c>
      <c r="E128" s="23">
        <v>59000</v>
      </c>
    </row>
    <row r="129" spans="1:5" ht="131.25">
      <c r="A129" s="27" t="s">
        <v>162</v>
      </c>
      <c r="B129" s="36" t="s">
        <v>225</v>
      </c>
      <c r="C129" s="23">
        <v>18000</v>
      </c>
      <c r="D129" s="23">
        <v>18000</v>
      </c>
      <c r="E129" s="23">
        <v>18000</v>
      </c>
    </row>
    <row r="130" spans="1:5" ht="37.5">
      <c r="A130" s="27" t="s">
        <v>172</v>
      </c>
      <c r="B130" s="36" t="s">
        <v>226</v>
      </c>
      <c r="C130" s="23">
        <f aca="true" t="shared" si="16" ref="C130:E132">C131</f>
        <v>140000</v>
      </c>
      <c r="D130" s="23">
        <f t="shared" si="16"/>
        <v>140000</v>
      </c>
      <c r="E130" s="23">
        <f t="shared" si="16"/>
        <v>140000</v>
      </c>
    </row>
    <row r="131" spans="1:5" ht="177" customHeight="1">
      <c r="A131" s="27" t="s">
        <v>173</v>
      </c>
      <c r="B131" s="36" t="s">
        <v>227</v>
      </c>
      <c r="C131" s="23">
        <f t="shared" si="16"/>
        <v>140000</v>
      </c>
      <c r="D131" s="23">
        <f t="shared" si="16"/>
        <v>140000</v>
      </c>
      <c r="E131" s="23">
        <f t="shared" si="16"/>
        <v>140000</v>
      </c>
    </row>
    <row r="132" spans="1:5" ht="150">
      <c r="A132" s="27" t="s">
        <v>174</v>
      </c>
      <c r="B132" s="36" t="s">
        <v>228</v>
      </c>
      <c r="C132" s="23">
        <f t="shared" si="16"/>
        <v>140000</v>
      </c>
      <c r="D132" s="23">
        <f t="shared" si="16"/>
        <v>140000</v>
      </c>
      <c r="E132" s="23">
        <f t="shared" si="16"/>
        <v>140000</v>
      </c>
    </row>
    <row r="133" spans="1:5" ht="150">
      <c r="A133" s="27" t="s">
        <v>163</v>
      </c>
      <c r="B133" s="36" t="s">
        <v>228</v>
      </c>
      <c r="C133" s="23">
        <v>140000</v>
      </c>
      <c r="D133" s="23">
        <v>140000</v>
      </c>
      <c r="E133" s="23">
        <v>140000</v>
      </c>
    </row>
    <row r="134" spans="1:5" ht="37.5">
      <c r="A134" s="24" t="s">
        <v>40</v>
      </c>
      <c r="B134" s="34" t="s">
        <v>152</v>
      </c>
      <c r="C134" s="16">
        <f>C135+C174</f>
        <v>260270444.56</v>
      </c>
      <c r="D134" s="16">
        <f>D135+D174</f>
        <v>226626672.74</v>
      </c>
      <c r="E134" s="16">
        <f>E135+E174</f>
        <v>222670072.66</v>
      </c>
    </row>
    <row r="135" spans="1:5" ht="93.75">
      <c r="A135" s="37" t="s">
        <v>59</v>
      </c>
      <c r="B135" s="38" t="s">
        <v>229</v>
      </c>
      <c r="C135" s="39">
        <f>C136+C143+C155+C170</f>
        <v>260220444.56</v>
      </c>
      <c r="D135" s="39">
        <f>D136+D143+D155+D170</f>
        <v>226626672.74</v>
      </c>
      <c r="E135" s="39">
        <f>E136+E143+E155+E170</f>
        <v>222670072.66</v>
      </c>
    </row>
    <row r="136" spans="1:5" ht="37.5">
      <c r="A136" s="37" t="s">
        <v>112</v>
      </c>
      <c r="B136" s="40" t="s">
        <v>230</v>
      </c>
      <c r="C136" s="39">
        <f>C137+C140</f>
        <v>116914680</v>
      </c>
      <c r="D136" s="39">
        <f>D137+D140</f>
        <v>89367500</v>
      </c>
      <c r="E136" s="39">
        <f>E137+E140</f>
        <v>92115000</v>
      </c>
    </row>
    <row r="137" spans="1:5" ht="37.5">
      <c r="A137" s="27" t="s">
        <v>113</v>
      </c>
      <c r="B137" s="35" t="s">
        <v>231</v>
      </c>
      <c r="C137" s="41">
        <f aca="true" t="shared" si="17" ref="C137:E138">C138</f>
        <v>102491500</v>
      </c>
      <c r="D137" s="41">
        <f t="shared" si="17"/>
        <v>89367500</v>
      </c>
      <c r="E137" s="41">
        <f t="shared" si="17"/>
        <v>92115000</v>
      </c>
    </row>
    <row r="138" spans="1:5" ht="56.25">
      <c r="A138" s="27" t="s">
        <v>114</v>
      </c>
      <c r="B138" s="35" t="s">
        <v>232</v>
      </c>
      <c r="C138" s="41">
        <f t="shared" si="17"/>
        <v>102491500</v>
      </c>
      <c r="D138" s="41">
        <f t="shared" si="17"/>
        <v>89367500</v>
      </c>
      <c r="E138" s="41">
        <f t="shared" si="17"/>
        <v>92115000</v>
      </c>
    </row>
    <row r="139" spans="1:5" ht="56.25">
      <c r="A139" s="27" t="s">
        <v>115</v>
      </c>
      <c r="B139" s="35" t="s">
        <v>232</v>
      </c>
      <c r="C139" s="41">
        <v>102491500</v>
      </c>
      <c r="D139" s="42">
        <f>88906000+461500</f>
        <v>89367500</v>
      </c>
      <c r="E139" s="42">
        <f>88906000+3209000</f>
        <v>92115000</v>
      </c>
    </row>
    <row r="140" spans="1:5" ht="56.25">
      <c r="A140" s="27" t="s">
        <v>116</v>
      </c>
      <c r="B140" s="35" t="s">
        <v>233</v>
      </c>
      <c r="C140" s="41">
        <f aca="true" t="shared" si="18" ref="C140:E141">C141</f>
        <v>14423180</v>
      </c>
      <c r="D140" s="41">
        <f t="shared" si="18"/>
        <v>0</v>
      </c>
      <c r="E140" s="41">
        <f t="shared" si="18"/>
        <v>0</v>
      </c>
    </row>
    <row r="141" spans="1:5" ht="75">
      <c r="A141" s="27" t="s">
        <v>117</v>
      </c>
      <c r="B141" s="35" t="s">
        <v>234</v>
      </c>
      <c r="C141" s="41">
        <f t="shared" si="18"/>
        <v>14423180</v>
      </c>
      <c r="D141" s="41">
        <f t="shared" si="18"/>
        <v>0</v>
      </c>
      <c r="E141" s="41">
        <f t="shared" si="18"/>
        <v>0</v>
      </c>
    </row>
    <row r="142" spans="1:5" ht="75">
      <c r="A142" s="27" t="s">
        <v>118</v>
      </c>
      <c r="B142" s="35" t="s">
        <v>234</v>
      </c>
      <c r="C142" s="41">
        <f>14393410+29770</f>
        <v>14423180</v>
      </c>
      <c r="D142" s="42">
        <v>0</v>
      </c>
      <c r="E142" s="42">
        <v>0</v>
      </c>
    </row>
    <row r="143" spans="1:5" s="17" customFormat="1" ht="56.25">
      <c r="A143" s="37" t="s">
        <v>119</v>
      </c>
      <c r="B143" s="38" t="s">
        <v>235</v>
      </c>
      <c r="C143" s="39">
        <f>C151+C144+C146+C148</f>
        <v>20340273.51</v>
      </c>
      <c r="D143" s="39">
        <f>D151+D144+D146+D148</f>
        <v>9535212.58</v>
      </c>
      <c r="E143" s="39">
        <f>E151+E144+E146+E148</f>
        <v>2802588.5</v>
      </c>
    </row>
    <row r="144" spans="1:5" s="17" customFormat="1" ht="131.25">
      <c r="A144" s="27" t="s">
        <v>270</v>
      </c>
      <c r="B144" s="43" t="s">
        <v>276</v>
      </c>
      <c r="C144" s="41">
        <f>C145</f>
        <v>0</v>
      </c>
      <c r="D144" s="41">
        <f>D145</f>
        <v>2238602.2</v>
      </c>
      <c r="E144" s="41">
        <f>E145</f>
        <v>2268978.5</v>
      </c>
    </row>
    <row r="145" spans="1:5" s="17" customFormat="1" ht="131.25">
      <c r="A145" s="27" t="s">
        <v>271</v>
      </c>
      <c r="B145" s="43" t="s">
        <v>276</v>
      </c>
      <c r="C145" s="41">
        <v>0</v>
      </c>
      <c r="D145" s="41">
        <v>2238602.2</v>
      </c>
      <c r="E145" s="41">
        <v>2268978.5</v>
      </c>
    </row>
    <row r="146" spans="1:5" s="17" customFormat="1" ht="118.5" customHeight="1">
      <c r="A146" s="27" t="s">
        <v>268</v>
      </c>
      <c r="B146" s="43" t="s">
        <v>277</v>
      </c>
      <c r="C146" s="41">
        <f>C147</f>
        <v>1117058.69</v>
      </c>
      <c r="D146" s="41">
        <f>D147</f>
        <v>2253905.73</v>
      </c>
      <c r="E146" s="41">
        <f>E147</f>
        <v>0</v>
      </c>
    </row>
    <row r="147" spans="1:5" s="17" customFormat="1" ht="122.25" customHeight="1">
      <c r="A147" s="27" t="s">
        <v>269</v>
      </c>
      <c r="B147" s="43" t="s">
        <v>274</v>
      </c>
      <c r="C147" s="41">
        <v>1117058.69</v>
      </c>
      <c r="D147" s="41">
        <v>2253905.73</v>
      </c>
      <c r="E147" s="41">
        <v>0</v>
      </c>
    </row>
    <row r="148" spans="1:5" s="17" customFormat="1" ht="122.25" customHeight="1">
      <c r="A148" s="27" t="s">
        <v>278</v>
      </c>
      <c r="B148" s="43" t="s">
        <v>279</v>
      </c>
      <c r="C148" s="41">
        <f aca="true" t="shared" si="19" ref="C148:E149">C149</f>
        <v>0</v>
      </c>
      <c r="D148" s="41">
        <f t="shared" si="19"/>
        <v>4509094.65</v>
      </c>
      <c r="E148" s="41">
        <f t="shared" si="19"/>
        <v>0</v>
      </c>
    </row>
    <row r="149" spans="1:5" s="17" customFormat="1" ht="117.75" customHeight="1">
      <c r="A149" s="27" t="s">
        <v>272</v>
      </c>
      <c r="B149" s="43" t="s">
        <v>275</v>
      </c>
      <c r="C149" s="41">
        <f t="shared" si="19"/>
        <v>0</v>
      </c>
      <c r="D149" s="41">
        <f t="shared" si="19"/>
        <v>4509094.65</v>
      </c>
      <c r="E149" s="41">
        <f t="shared" si="19"/>
        <v>0</v>
      </c>
    </row>
    <row r="150" spans="1:5" s="17" customFormat="1" ht="131.25">
      <c r="A150" s="27" t="s">
        <v>273</v>
      </c>
      <c r="B150" s="43" t="s">
        <v>275</v>
      </c>
      <c r="C150" s="41">
        <v>0</v>
      </c>
      <c r="D150" s="41">
        <v>4509094.65</v>
      </c>
      <c r="E150" s="41">
        <v>0</v>
      </c>
    </row>
    <row r="151" spans="1:5" ht="18.75">
      <c r="A151" s="27" t="s">
        <v>120</v>
      </c>
      <c r="B151" s="43" t="s">
        <v>237</v>
      </c>
      <c r="C151" s="41">
        <f>C152</f>
        <v>19223214.82</v>
      </c>
      <c r="D151" s="41">
        <f>D152</f>
        <v>533610</v>
      </c>
      <c r="E151" s="41">
        <f>E152</f>
        <v>533610</v>
      </c>
    </row>
    <row r="152" spans="1:5" ht="37.5">
      <c r="A152" s="27" t="s">
        <v>121</v>
      </c>
      <c r="B152" s="43" t="s">
        <v>236</v>
      </c>
      <c r="C152" s="41">
        <f>SUM(C153:C154)</f>
        <v>19223214.82</v>
      </c>
      <c r="D152" s="41">
        <f>SUM(D153:D154)</f>
        <v>533610</v>
      </c>
      <c r="E152" s="41">
        <f>SUM(E153:E154)</f>
        <v>533610</v>
      </c>
    </row>
    <row r="153" spans="1:5" ht="37.5">
      <c r="A153" s="27" t="s">
        <v>122</v>
      </c>
      <c r="B153" s="43" t="s">
        <v>236</v>
      </c>
      <c r="C153" s="41">
        <f>6940548+350000-8879-135383</f>
        <v>7146286</v>
      </c>
      <c r="D153" s="41">
        <v>0</v>
      </c>
      <c r="E153" s="41">
        <v>0</v>
      </c>
    </row>
    <row r="154" spans="1:5" ht="37.5">
      <c r="A154" s="27" t="s">
        <v>123</v>
      </c>
      <c r="B154" s="43" t="s">
        <v>236</v>
      </c>
      <c r="C154" s="41">
        <f>870123.66+48510+10028710+1129585.16</f>
        <v>12076928.82</v>
      </c>
      <c r="D154" s="41">
        <f>485100+48510</f>
        <v>533610</v>
      </c>
      <c r="E154" s="41">
        <f>485100+48510</f>
        <v>533610</v>
      </c>
    </row>
    <row r="155" spans="1:5" ht="37.5">
      <c r="A155" s="37" t="s">
        <v>124</v>
      </c>
      <c r="B155" s="40" t="s">
        <v>238</v>
      </c>
      <c r="C155" s="39">
        <f>C156+C167+C164+C161</f>
        <v>122819277.05</v>
      </c>
      <c r="D155" s="39">
        <f>D156+D167+D164+D161</f>
        <v>127723960.16</v>
      </c>
      <c r="E155" s="39">
        <f>E156+E167+E164+E161</f>
        <v>127752484.16</v>
      </c>
    </row>
    <row r="156" spans="1:5" ht="56.25">
      <c r="A156" s="27" t="s">
        <v>125</v>
      </c>
      <c r="B156" s="35" t="s">
        <v>239</v>
      </c>
      <c r="C156" s="41">
        <f>C157</f>
        <v>2025612.7999999998</v>
      </c>
      <c r="D156" s="41">
        <f>D157</f>
        <v>1879018.16</v>
      </c>
      <c r="E156" s="41">
        <f>E157</f>
        <v>1879018.16</v>
      </c>
    </row>
    <row r="157" spans="1:5" ht="75">
      <c r="A157" s="27" t="s">
        <v>126</v>
      </c>
      <c r="B157" s="35" t="s">
        <v>240</v>
      </c>
      <c r="C157" s="41">
        <f>SUM(C158:C160)</f>
        <v>2025612.7999999998</v>
      </c>
      <c r="D157" s="41">
        <f>SUM(D158:D160)</f>
        <v>1879018.16</v>
      </c>
      <c r="E157" s="41">
        <f>SUM(E158:E160)</f>
        <v>1879018.16</v>
      </c>
    </row>
    <row r="158" spans="1:5" ht="75">
      <c r="A158" s="27" t="s">
        <v>127</v>
      </c>
      <c r="B158" s="35" t="s">
        <v>240</v>
      </c>
      <c r="C158" s="41">
        <f>448497.28+344.92</f>
        <v>448842.2</v>
      </c>
      <c r="D158" s="41">
        <v>419707</v>
      </c>
      <c r="E158" s="41">
        <v>419707</v>
      </c>
    </row>
    <row r="159" spans="1:5" ht="75">
      <c r="A159" s="27" t="s">
        <v>128</v>
      </c>
      <c r="B159" s="35" t="s">
        <v>240</v>
      </c>
      <c r="C159" s="41">
        <f>1460657.16+4620</f>
        <v>1465277.16</v>
      </c>
      <c r="D159" s="41">
        <f>1451388.16+4620</f>
        <v>1456008.16</v>
      </c>
      <c r="E159" s="41">
        <f>1451388.16+4620</f>
        <v>1456008.16</v>
      </c>
    </row>
    <row r="160" spans="1:5" ht="75">
      <c r="A160" s="27" t="s">
        <v>129</v>
      </c>
      <c r="B160" s="35" t="s">
        <v>240</v>
      </c>
      <c r="C160" s="41">
        <f>108039.22+3454.22</f>
        <v>111493.44</v>
      </c>
      <c r="D160" s="41">
        <v>3303</v>
      </c>
      <c r="E160" s="41">
        <v>3303</v>
      </c>
    </row>
    <row r="161" spans="1:5" ht="131.25">
      <c r="A161" s="27" t="s">
        <v>130</v>
      </c>
      <c r="B161" s="35" t="s">
        <v>241</v>
      </c>
      <c r="C161" s="41">
        <f aca="true" t="shared" si="20" ref="C161:E162">C162</f>
        <v>3220371</v>
      </c>
      <c r="D161" s="41">
        <f t="shared" si="20"/>
        <v>3220371</v>
      </c>
      <c r="E161" s="41">
        <f t="shared" si="20"/>
        <v>3220371</v>
      </c>
    </row>
    <row r="162" spans="1:5" ht="131.25">
      <c r="A162" s="27" t="s">
        <v>131</v>
      </c>
      <c r="B162" s="35" t="s">
        <v>242</v>
      </c>
      <c r="C162" s="41">
        <f t="shared" si="20"/>
        <v>3220371</v>
      </c>
      <c r="D162" s="41">
        <f t="shared" si="20"/>
        <v>3220371</v>
      </c>
      <c r="E162" s="41">
        <f t="shared" si="20"/>
        <v>3220371</v>
      </c>
    </row>
    <row r="163" spans="1:5" ht="131.25">
      <c r="A163" s="27" t="s">
        <v>132</v>
      </c>
      <c r="B163" s="35" t="s">
        <v>242</v>
      </c>
      <c r="C163" s="41">
        <f>1073457+2146914</f>
        <v>3220371</v>
      </c>
      <c r="D163" s="41">
        <f>8587656-5367285</f>
        <v>3220371</v>
      </c>
      <c r="E163" s="41">
        <f>1114436+2105935</f>
        <v>3220371</v>
      </c>
    </row>
    <row r="164" spans="1:5" ht="112.5">
      <c r="A164" s="27" t="s">
        <v>133</v>
      </c>
      <c r="B164" s="35" t="s">
        <v>109</v>
      </c>
      <c r="C164" s="41">
        <f aca="true" t="shared" si="21" ref="C164:E165">C165</f>
        <v>18862</v>
      </c>
      <c r="D164" s="41">
        <f t="shared" si="21"/>
        <v>20173</v>
      </c>
      <c r="E164" s="41">
        <f t="shared" si="21"/>
        <v>48697</v>
      </c>
    </row>
    <row r="165" spans="1:5" ht="131.25">
      <c r="A165" s="27" t="s">
        <v>134</v>
      </c>
      <c r="B165" s="35" t="s">
        <v>243</v>
      </c>
      <c r="C165" s="41">
        <f t="shared" si="21"/>
        <v>18862</v>
      </c>
      <c r="D165" s="41">
        <f t="shared" si="21"/>
        <v>20173</v>
      </c>
      <c r="E165" s="41">
        <f t="shared" si="21"/>
        <v>48697</v>
      </c>
    </row>
    <row r="166" spans="1:5" ht="131.25">
      <c r="A166" s="27" t="s">
        <v>135</v>
      </c>
      <c r="B166" s="35" t="s">
        <v>243</v>
      </c>
      <c r="C166" s="41">
        <f>5620+13242</f>
        <v>18862</v>
      </c>
      <c r="D166" s="41">
        <f>5910+14263</f>
        <v>20173</v>
      </c>
      <c r="E166" s="41">
        <v>48697</v>
      </c>
    </row>
    <row r="167" spans="1:5" ht="18.75">
      <c r="A167" s="27" t="s">
        <v>136</v>
      </c>
      <c r="B167" s="35" t="s">
        <v>88</v>
      </c>
      <c r="C167" s="41">
        <f aca="true" t="shared" si="22" ref="C167:E168">C168</f>
        <v>117554431.25</v>
      </c>
      <c r="D167" s="41">
        <f t="shared" si="22"/>
        <v>122604398</v>
      </c>
      <c r="E167" s="41">
        <f t="shared" si="22"/>
        <v>122604398</v>
      </c>
    </row>
    <row r="168" spans="1:5" ht="37.5">
      <c r="A168" s="27" t="s">
        <v>137</v>
      </c>
      <c r="B168" s="35" t="s">
        <v>244</v>
      </c>
      <c r="C168" s="41">
        <f t="shared" si="22"/>
        <v>117554431.25</v>
      </c>
      <c r="D168" s="41">
        <f t="shared" si="22"/>
        <v>122604398</v>
      </c>
      <c r="E168" s="41">
        <f t="shared" si="22"/>
        <v>122604398</v>
      </c>
    </row>
    <row r="169" spans="1:5" ht="37.5">
      <c r="A169" s="27" t="s">
        <v>138</v>
      </c>
      <c r="B169" s="35" t="s">
        <v>244</v>
      </c>
      <c r="C169" s="41">
        <f>116638233.75+413299+502898.5</f>
        <v>117554431.25</v>
      </c>
      <c r="D169" s="41">
        <v>122604398</v>
      </c>
      <c r="E169" s="41">
        <v>122604398</v>
      </c>
    </row>
    <row r="170" spans="1:5" ht="18.75">
      <c r="A170" s="44" t="s">
        <v>254</v>
      </c>
      <c r="B170" s="40" t="s">
        <v>255</v>
      </c>
      <c r="C170" s="39">
        <f aca="true" t="shared" si="23" ref="C170:E172">C171</f>
        <v>146214</v>
      </c>
      <c r="D170" s="39">
        <f t="shared" si="23"/>
        <v>0</v>
      </c>
      <c r="E170" s="39">
        <f t="shared" si="23"/>
        <v>0</v>
      </c>
    </row>
    <row r="171" spans="1:5" ht="131.25">
      <c r="A171" s="45" t="s">
        <v>256</v>
      </c>
      <c r="B171" s="35" t="s">
        <v>257</v>
      </c>
      <c r="C171" s="41">
        <f t="shared" si="23"/>
        <v>146214</v>
      </c>
      <c r="D171" s="41">
        <f t="shared" si="23"/>
        <v>0</v>
      </c>
      <c r="E171" s="41">
        <f t="shared" si="23"/>
        <v>0</v>
      </c>
    </row>
    <row r="172" spans="1:5" ht="131.25">
      <c r="A172" s="45" t="s">
        <v>258</v>
      </c>
      <c r="B172" s="35" t="s">
        <v>259</v>
      </c>
      <c r="C172" s="41">
        <f t="shared" si="23"/>
        <v>146214</v>
      </c>
      <c r="D172" s="41">
        <f t="shared" si="23"/>
        <v>0</v>
      </c>
      <c r="E172" s="41">
        <f t="shared" si="23"/>
        <v>0</v>
      </c>
    </row>
    <row r="173" spans="1:5" ht="131.25">
      <c r="A173" s="45" t="s">
        <v>260</v>
      </c>
      <c r="B173" s="35" t="s">
        <v>259</v>
      </c>
      <c r="C173" s="41">
        <v>146214</v>
      </c>
      <c r="D173" s="41">
        <v>0</v>
      </c>
      <c r="E173" s="41">
        <v>0</v>
      </c>
    </row>
    <row r="174" spans="1:5" ht="56.25">
      <c r="A174" s="44" t="s">
        <v>261</v>
      </c>
      <c r="B174" s="40" t="s">
        <v>262</v>
      </c>
      <c r="C174" s="39">
        <f aca="true" t="shared" si="24" ref="C174:E176">C175</f>
        <v>50000</v>
      </c>
      <c r="D174" s="39">
        <f t="shared" si="24"/>
        <v>0</v>
      </c>
      <c r="E174" s="39">
        <f t="shared" si="24"/>
        <v>0</v>
      </c>
    </row>
    <row r="175" spans="1:5" ht="56.25">
      <c r="A175" s="45" t="s">
        <v>263</v>
      </c>
      <c r="B175" s="35" t="s">
        <v>264</v>
      </c>
      <c r="C175" s="41">
        <f t="shared" si="24"/>
        <v>50000</v>
      </c>
      <c r="D175" s="41">
        <f t="shared" si="24"/>
        <v>0</v>
      </c>
      <c r="E175" s="41">
        <f t="shared" si="24"/>
        <v>0</v>
      </c>
    </row>
    <row r="176" spans="1:5" ht="112.5">
      <c r="A176" s="45" t="s">
        <v>265</v>
      </c>
      <c r="B176" s="35" t="s">
        <v>266</v>
      </c>
      <c r="C176" s="41">
        <f t="shared" si="24"/>
        <v>50000</v>
      </c>
      <c r="D176" s="41">
        <f t="shared" si="24"/>
        <v>0</v>
      </c>
      <c r="E176" s="41">
        <f t="shared" si="24"/>
        <v>0</v>
      </c>
    </row>
    <row r="177" spans="1:5" ht="112.5">
      <c r="A177" s="45" t="s">
        <v>267</v>
      </c>
      <c r="B177" s="35" t="s">
        <v>266</v>
      </c>
      <c r="C177" s="41">
        <v>50000</v>
      </c>
      <c r="D177" s="41">
        <v>0</v>
      </c>
      <c r="E177" s="41">
        <v>0</v>
      </c>
    </row>
    <row r="178" spans="1:5" ht="36" customHeight="1">
      <c r="A178" s="48" t="s">
        <v>153</v>
      </c>
      <c r="B178" s="49"/>
      <c r="C178" s="46">
        <f>C29+C134</f>
        <v>324691224.35</v>
      </c>
      <c r="D178" s="46">
        <f>D29+D134</f>
        <v>288285262.74</v>
      </c>
      <c r="E178" s="46">
        <f>E29+E134</f>
        <v>284328662.65999997</v>
      </c>
    </row>
    <row r="179" spans="3:5" ht="18.75">
      <c r="C179" s="4"/>
      <c r="E179" s="4" t="s">
        <v>253</v>
      </c>
    </row>
    <row r="180" ht="18.75">
      <c r="C180" s="20"/>
    </row>
    <row r="182" ht="18.75">
      <c r="C182" s="20"/>
    </row>
    <row r="183" ht="18.75">
      <c r="D183" s="21"/>
    </row>
  </sheetData>
  <sheetProtection/>
  <mergeCells count="25">
    <mergeCell ref="C1:E1"/>
    <mergeCell ref="C2:E2"/>
    <mergeCell ref="C3:E3"/>
    <mergeCell ref="C4:E4"/>
    <mergeCell ref="C5:E5"/>
    <mergeCell ref="C6:E6"/>
    <mergeCell ref="C15:E15"/>
    <mergeCell ref="C16:E16"/>
    <mergeCell ref="C17:E17"/>
    <mergeCell ref="C18:E18"/>
    <mergeCell ref="C19:E19"/>
    <mergeCell ref="C8:E8"/>
    <mergeCell ref="C9:E9"/>
    <mergeCell ref="C10:E10"/>
    <mergeCell ref="C11:E11"/>
    <mergeCell ref="C7:E7"/>
    <mergeCell ref="A178:B178"/>
    <mergeCell ref="A26:A27"/>
    <mergeCell ref="B26:B27"/>
    <mergeCell ref="C26:E26"/>
    <mergeCell ref="A24:E24"/>
    <mergeCell ref="A25:E25"/>
    <mergeCell ref="C20:E20"/>
    <mergeCell ref="C13:E13"/>
    <mergeCell ref="C14:E14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2019-10-30T06:14:34Z</cp:lastPrinted>
  <dcterms:created xsi:type="dcterms:W3CDTF">2009-08-21T08:27:43Z</dcterms:created>
  <dcterms:modified xsi:type="dcterms:W3CDTF">2020-01-28T07:21:19Z</dcterms:modified>
  <cp:category/>
  <cp:version/>
  <cp:contentType/>
  <cp:contentStatus/>
</cp:coreProperties>
</file>