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<sst xmlns="http://schemas.openxmlformats.org/spreadsheetml/2006/main" count="790" uniqueCount="739">
  <si>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</si>
  <si>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</si>
  <si>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</si>
  <si>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</si>
  <si>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</si>
  <si>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</si>
  <si>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</si>
  <si>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</si>
  <si>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</si>
  <si>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</si>
  <si>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</si>
  <si>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</si>
  <si>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</si>
  <si>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</si>
  <si>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</si>
  <si>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</si>
  <si>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</si>
  <si>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</si>
  <si>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</si>
  <si>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</si>
  <si>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</si>
  <si>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</si>
  <si>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</si>
  <si>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</si>
  <si>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</si>
  <si>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</si>
  <si>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</si>
  <si>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</si>
  <si>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</si>
  <si>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</si>
  <si>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</si>
  <si>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</si>
  <si>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</si>
  <si>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</si>
  <si>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</si>
  <si>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</si>
  <si>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</si>
  <si>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</si>
  <si>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</si>
  <si>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</si>
  <si>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</si>
  <si>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</si>
  <si>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</si>
  <si>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</si>
  <si>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</si>
  <si>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</si>
  <si>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</si>
  <si>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</si>
  <si>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</si>
  <si>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</si>
  <si>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</si>
  <si>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</si>
  <si>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</si>
  <si>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</si>
  <si>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</si>
  <si>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</si>
  <si>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</si>
  <si>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</si>
  <si>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</si>
  <si>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</si>
  <si>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</si>
  <si>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</si>
  <si>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</si>
  <si>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</si>
  <si>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</si>
  <si>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</si>
  <si>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</si>
  <si>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</si>
  <si>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</si>
  <si>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</si>
  <si>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</si>
  <si>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</si>
  <si>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</si>
  <si>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</si>
  <si>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</si>
  <si>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</si>
  <si>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</si>
  <si>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</si>
  <si>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</si>
  <si>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</si>
  <si>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</si>
  <si>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</si>
  <si>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</si>
  <si>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</si>
  <si>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</si>
  <si>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</si>
  <si>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</si>
  <si>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</si>
  <si>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</si>
  <si>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</si>
  <si>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</si>
  <si>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</si>
  <si>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</si>
  <si>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</si>
  <si>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</si>
  <si>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</si>
  <si>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</si>
  <si>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</si>
  <si>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</si>
  <si>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</si>
  <si>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</si>
  <si>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</si>
  <si>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</si>
  <si>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</si>
  <si>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</si>
  <si>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</si>
  <si>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</si>
  <si>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</si>
  <si>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</si>
  <si>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</si>
  <si>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</si>
  <si>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</si>
  <si>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</si>
  <si>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</si>
  <si>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</si>
  <si>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</si>
  <si>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</si>
  <si>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</si>
  <si>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</si>
  <si>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</si>
  <si>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</si>
  <si>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</si>
  <si>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</si>
  <si>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</si>
  <si>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</si>
  <si>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</si>
  <si>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</si>
  <si>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</si>
  <si>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</si>
  <si>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</si>
  <si>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</si>
  <si>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</si>
  <si>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</si>
  <si>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</si>
  <si>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</si>
  <si>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</si>
  <si>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</si>
  <si>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</si>
  <si>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</si>
  <si>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</si>
  <si>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</si>
  <si>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</si>
  <si>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</si>
  <si>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</si>
  <si>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</si>
  <si>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</si>
  <si>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</si>
  <si>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</si>
  <si>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</si>
  <si>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</si>
  <si>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</si>
  <si>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</si>
  <si>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</si>
  <si>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</si>
  <si>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</si>
  <si>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</si>
  <si>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</si>
  <si>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</si>
  <si>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</si>
  <si>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</si>
  <si>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</si>
  <si>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</si>
  <si>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</si>
  <si>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</si>
  <si>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</si>
  <si>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</si>
  <si>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</si>
  <si>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</si>
  <si>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</si>
  <si>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</si>
  <si>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</si>
  <si>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</si>
  <si>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</si>
  <si>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</si>
  <si>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</si>
  <si>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</si>
  <si>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</si>
  <si>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</si>
  <si>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</si>
  <si>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</si>
  <si>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</si>
  <si>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</si>
  <si>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</si>
  <si>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</si>
  <si>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</si>
  <si>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</si>
  <si>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</si>
  <si>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</si>
  <si>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</si>
  <si>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</si>
  <si>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</si>
  <si>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</si>
  <si>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</si>
  <si>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</si>
  <si>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</si>
  <si>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</si>
  <si>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</si>
  <si>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</si>
  <si>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</si>
  <si>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</si>
  <si>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</si>
  <si>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</si>
  <si>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</si>
  <si>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</si>
  <si>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</si>
  <si>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</si>
  <si>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</si>
  <si>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</si>
  <si>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</si>
  <si>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</si>
  <si>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</si>
  <si>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</si>
  <si>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</si>
  <si>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</si>
  <si>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</si>
  <si>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</si>
  <si>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</si>
  <si>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</si>
  <si>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</si>
  <si>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</si>
  <si>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</si>
  <si>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</si>
  <si>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</si>
  <si>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</si>
  <si>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</si>
  <si>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</si>
  <si>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</si>
  <si>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</si>
  <si>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</si>
  <si>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</si>
  <si>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</si>
  <si>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</si>
  <si>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</si>
  <si>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</si>
  <si>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</si>
  <si>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</si>
  <si>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</si>
  <si>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</si>
  <si>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</si>
  <si>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</si>
  <si>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</si>
  <si>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</si>
  <si>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</si>
  <si>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</si>
  <si>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</si>
  <si>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</si>
  <si>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</si>
  <si>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</si>
  <si>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</si>
  <si>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</si>
  <si>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</si>
  <si>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</si>
  <si>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</si>
  <si>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</si>
  <si>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</si>
  <si>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</si>
  <si>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</si>
  <si>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</si>
  <si>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</si>
  <si>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</si>
  <si>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</si>
  <si>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</si>
  <si>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</si>
  <si>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</si>
  <si>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</si>
  <si>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</si>
  <si>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</si>
  <si>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</si>
  <si>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</si>
  <si>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</si>
  <si>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</si>
  <si>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</si>
  <si>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</si>
  <si>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</si>
  <si>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</si>
  <si>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</si>
  <si>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</si>
  <si>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</si>
  <si>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</si>
  <si>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</si>
  <si>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</si>
  <si>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</si>
  <si>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</si>
  <si>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</si>
  <si>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</si>
  <si>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</si>
  <si>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</si>
  <si>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</si>
  <si>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</si>
  <si>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</si>
  <si>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</si>
  <si>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</si>
  <si>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</si>
  <si>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</si>
  <si>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</si>
  <si>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</si>
  <si>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</si>
  <si>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</si>
  <si>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</si>
  <si>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</si>
  <si>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</si>
  <si>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</si>
  <si>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</si>
  <si>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</si>
  <si>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</si>
  <si>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</si>
  <si>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</si>
  <si>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</si>
  <si>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</si>
  <si>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</si>
  <si>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</si>
  <si>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</si>
  <si>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</si>
  <si>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</si>
  <si>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</si>
  <si>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</si>
  <si>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</si>
  <si>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</si>
  <si>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</si>
  <si>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</si>
  <si>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</si>
  <si>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</si>
  <si>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</si>
  <si>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</si>
  <si>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</si>
  <si>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</si>
  <si>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</si>
  <si>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</si>
  <si>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</si>
  <si>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</si>
  <si>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</si>
  <si>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</si>
  <si>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</si>
  <si>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</si>
  <si>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</si>
  <si>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</si>
  <si>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</si>
  <si>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</si>
  <si>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</si>
  <si>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</si>
  <si>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</si>
  <si>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</si>
  <si>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</si>
  <si>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</si>
  <si>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</si>
  <si>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</si>
  <si>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</si>
  <si>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</si>
  <si>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</si>
  <si>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</si>
  <si>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</si>
  <si>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</si>
  <si>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</si>
  <si>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</si>
  <si>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</si>
  <si>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</si>
  <si>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</si>
  <si>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</si>
  <si>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</si>
  <si>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</si>
  <si>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</si>
  <si>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</si>
  <si>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</si>
  <si>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</si>
  <si>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</si>
  <si>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</si>
  <si>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</si>
  <si>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</si>
  <si>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</si>
  <si>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</si>
  <si>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</si>
  <si>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</si>
  <si>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</si>
  <si>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</si>
  <si>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</si>
  <si>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</si>
  <si>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</si>
  <si>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</si>
  <si>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</si>
  <si>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</si>
  <si>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</si>
  <si>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</si>
  <si>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</si>
  <si>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</si>
  <si>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</si>
  <si>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</si>
  <si>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</si>
  <si>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</si>
  <si>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</si>
  <si>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</si>
  <si>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</si>
  <si>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</si>
  <si>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</si>
  <si>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</si>
  <si>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</si>
  <si>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</si>
  <si>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</si>
  <si>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</si>
  <si>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</si>
  <si>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</si>
  <si>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</si>
  <si>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</si>
  <si>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</si>
  <si>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</si>
  <si>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</si>
  <si>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</si>
  <si>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</si>
  <si>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</si>
  <si>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</si>
  <si>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</si>
  <si>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</si>
  <si>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</si>
  <si>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</si>
  <si>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</si>
  <si>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</si>
  <si>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</si>
  <si>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</si>
  <si>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</si>
  <si>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</si>
  <si>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</si>
  <si>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</si>
  <si>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</si>
  <si>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</si>
  <si>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</si>
  <si>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</si>
  <si>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</si>
  <si>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</si>
  <si>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</si>
  <si>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</si>
  <si>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</si>
  <si>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</si>
  <si>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</si>
  <si>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</si>
  <si>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</si>
  <si>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</si>
  <si>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</si>
  <si>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</si>
  <si>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</si>
  <si>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</si>
  <si>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</si>
  <si>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</si>
  <si>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</si>
  <si>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</si>
  <si>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</si>
  <si>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</si>
  <si>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</si>
  <si>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</si>
  <si>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</si>
  <si>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</si>
  <si>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</si>
  <si>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</si>
  <si>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</si>
  <si>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</si>
  <si>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</si>
  <si>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</si>
  <si>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</si>
  <si>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</si>
  <si>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</si>
  <si>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</si>
  <si>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</si>
  <si>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</si>
  <si>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</si>
  <si>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</si>
  <si>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</si>
  <si>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</si>
  <si>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</si>
  <si>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</si>
  <si>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</si>
  <si>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</si>
  <si>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</si>
  <si>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</si>
  <si>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</si>
  <si>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</si>
  <si>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</si>
  <si>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</si>
  <si>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</si>
  <si>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</si>
  <si>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</si>
  <si>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</si>
  <si>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</si>
  <si>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</si>
  <si>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</si>
  <si>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</si>
  <si>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</si>
  <si>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02 1 03 21810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</si>
  <si>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</si>
  <si>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</si>
  <si>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</si>
  <si>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</si>
  <si>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</si>
  <si>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</si>
  <si>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</si>
  <si>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</si>
  <si>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</si>
  <si>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</si>
  <si>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</si>
  <si>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</si>
  <si>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</si>
  <si>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</si>
  <si>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</si>
  <si>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</si>
  <si>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</si>
  <si>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</si>
  <si>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</si>
  <si>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</si>
  <si>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</si>
  <si>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</si>
  <si>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</si>
  <si>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</si>
  <si>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</si>
  <si>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</si>
  <si>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</si>
  <si>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</si>
  <si>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</si>
  <si>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</si>
  <si>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</si>
  <si>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</si>
  <si>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</si>
  <si>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</si>
  <si>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</si>
  <si>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</si>
  <si>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</si>
  <si>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</si>
  <si>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</si>
  <si>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</si>
  <si>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</si>
  <si>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</si>
  <si>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</si>
  <si>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</si>
  <si>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</si>
  <si>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</si>
  <si>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</si>
  <si>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</si>
  <si>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</si>
  <si>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</si>
  <si>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</si>
  <si>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</si>
  <si>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</si>
  <si>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</si>
  <si>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</si>
  <si>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</si>
  <si>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</si>
  <si>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</si>
  <si>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</si>
  <si>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</si>
  <si>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</si>
  <si>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</si>
  <si>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</si>
  <si>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</si>
  <si>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</si>
  <si>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</si>
  <si>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</si>
  <si>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</si>
  <si>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</si>
  <si>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</si>
  <si>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</si>
  <si>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</si>
  <si>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</si>
  <si>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</si>
  <si>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</si>
  <si>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</si>
  <si>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</si>
  <si>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</si>
  <si>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</si>
  <si>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</si>
  <si>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</si>
  <si>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</si>
  <si>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</si>
  <si>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</si>
  <si>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</si>
  <si>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</si>
  <si>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</si>
  <si>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</si>
  <si>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</si>
  <si>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</si>
  <si>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</si>
  <si>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</si>
  <si>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</si>
  <si>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</si>
  <si>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</si>
  <si>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</si>
  <si>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</si>
  <si>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</si>
  <si>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</si>
  <si>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</si>
  <si>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</si>
  <si>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</si>
  <si>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</si>
  <si>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</si>
  <si>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</si>
  <si>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</si>
  <si>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</si>
  <si>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</si>
  <si>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</si>
  <si>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</si>
  <si>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</si>
  <si>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</si>
  <si>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</si>
  <si>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</si>
  <si>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</si>
  <si>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</si>
  <si>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</si>
  <si>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</si>
  <si>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</si>
  <si>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</si>
  <si>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</si>
  <si>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</si>
  <si>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</si>
  <si>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</si>
  <si>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</si>
  <si>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</si>
  <si>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</si>
  <si>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</si>
  <si>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</si>
  <si>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</si>
  <si>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</si>
  <si>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</si>
  <si>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</si>
  <si>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</si>
  <si>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</si>
  <si>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</si>
  <si>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</si>
  <si>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</si>
  <si>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</si>
  <si>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</si>
  <si>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</si>
  <si>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</si>
  <si>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</si>
  <si>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</si>
  <si>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</si>
  <si>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01 1 01 22810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</si>
  <si>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</si>
  <si>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</si>
  <si>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</si>
  <si>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</si>
  <si>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</si>
  <si>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</si>
  <si>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</si>
  <si>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</si>
  <si>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</si>
  <si>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</si>
  <si>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</si>
  <si>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</si>
  <si>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</si>
  <si>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</si>
  <si>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</si>
  <si>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</si>
  <si>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</si>
  <si>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</si>
  <si>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</si>
  <si>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</si>
  <si>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</si>
  <si>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</si>
  <si>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</si>
  <si>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</si>
  <si>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</si>
  <si>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</si>
  <si>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</si>
  <si>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</si>
  <si>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</si>
  <si>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</si>
  <si>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</si>
  <si>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</si>
  <si>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</si>
  <si>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</si>
  <si>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</si>
  <si>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</si>
  <si>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</si>
  <si>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</si>
  <si>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</si>
  <si>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</si>
  <si>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</si>
  <si>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</si>
  <si>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</si>
  <si>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</si>
  <si>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</si>
  <si>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</si>
  <si>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</si>
  <si>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</si>
  <si>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</si>
  <si>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</si>
  <si>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</si>
  <si>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</si>
  <si>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</si>
  <si>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</si>
  <si>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</si>
  <si>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</si>
  <si>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</si>
  <si>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</si>
  <si>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</si>
  <si>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</si>
  <si>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</si>
  <si>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</si>
  <si>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</si>
  <si>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</si>
  <si>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</si>
  <si>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</si>
  <si>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</si>
  <si>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</si>
  <si>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</si>
  <si>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01 3 01 22940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</si>
  <si>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</si>
  <si>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</si>
  <si>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</si>
  <si>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</si>
  <si>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</si>
  <si>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</si>
  <si>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</si>
  <si>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</si>
  <si>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</si>
  <si>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</si>
  <si>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</si>
  <si>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</si>
  <si>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</si>
  <si>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</si>
  <si>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</si>
  <si>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</si>
  <si>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</si>
  <si>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</si>
  <si>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</si>
  <si>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</si>
  <si>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</si>
  <si>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</si>
  <si>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</si>
  <si>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</si>
  <si>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Приложение № 2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</si>
  <si>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</si>
  <si>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</si>
  <si>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</si>
  <si>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</si>
  <si>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</si>
  <si>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</si>
  <si>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</si>
  <si>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</si>
  <si>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</si>
  <si>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</si>
  <si>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</si>
  <si>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"</t>
  </si>
  <si>
    <t>от 21.06.2019 № 54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</si>
</sst>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7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9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7" t="s">
        <v>725</v>
      </c>
      <c r="C1" s="37"/>
      <c r="D1" s="37"/>
    </row>
    <row r="2" spans="2:4" ht="18.75">
      <c r="B2" s="37" t="s">
        <v>149</v>
      </c>
      <c r="C2" s="37"/>
      <c r="D2" s="37"/>
    </row>
    <row r="3" spans="2:4" ht="18.75">
      <c r="B3" s="37" t="s">
        <v>150</v>
      </c>
      <c r="C3" s="37"/>
      <c r="D3" s="37"/>
    </row>
    <row r="4" spans="2:4" ht="18.75">
      <c r="B4" s="37" t="s">
        <v>718</v>
      </c>
      <c r="C4" s="37"/>
      <c r="D4" s="37"/>
    </row>
    <row r="5" spans="2:4" ht="18.75">
      <c r="B5" s="37" t="s">
        <v>719</v>
      </c>
      <c r="C5" s="37"/>
      <c r="D5" s="37"/>
    </row>
    <row r="6" spans="2:4" ht="18.75">
      <c r="B6" s="37" t="s">
        <v>150</v>
      </c>
      <c r="C6" s="37"/>
      <c r="D6" s="37"/>
    </row>
    <row r="7" spans="2:4" ht="18.75">
      <c r="B7" s="37" t="s">
        <v>720</v>
      </c>
      <c r="C7" s="37"/>
      <c r="D7" s="37"/>
    </row>
    <row r="8" spans="2:4" ht="18.75">
      <c r="B8" s="37" t="s">
        <v>721</v>
      </c>
      <c r="C8" s="37"/>
      <c r="D8" s="37"/>
    </row>
    <row r="9" spans="2:4" ht="18.75">
      <c r="B9" s="37" t="s">
        <v>722</v>
      </c>
      <c r="C9" s="37"/>
      <c r="D9" s="37"/>
    </row>
    <row r="10" spans="2:4" ht="18.75">
      <c r="B10" s="37" t="s">
        <v>723</v>
      </c>
      <c r="C10" s="37"/>
      <c r="D10" s="37"/>
    </row>
    <row r="11" spans="2:4" ht="18.75">
      <c r="B11" s="45" t="s">
        <v>738</v>
      </c>
      <c r="C11" s="45"/>
      <c r="D11" s="45"/>
    </row>
    <row r="13" spans="2:4" ht="18.75">
      <c r="B13" s="44" t="s">
        <v>724</v>
      </c>
      <c r="C13" s="44"/>
      <c r="D13" s="44"/>
    </row>
    <row r="14" spans="2:4" ht="18.75">
      <c r="B14" s="44" t="s">
        <v>149</v>
      </c>
      <c r="C14" s="44"/>
      <c r="D14" s="44"/>
    </row>
    <row r="15" spans="2:4" ht="18.75">
      <c r="B15" s="44" t="s">
        <v>150</v>
      </c>
      <c r="C15" s="44"/>
      <c r="D15" s="44"/>
    </row>
    <row r="16" spans="2:4" ht="18.75">
      <c r="B16" s="37" t="s">
        <v>151</v>
      </c>
      <c r="C16" s="37"/>
      <c r="D16" s="37"/>
    </row>
    <row r="17" spans="2:4" ht="18.75">
      <c r="B17" s="37" t="s">
        <v>152</v>
      </c>
      <c r="C17" s="37"/>
      <c r="D17" s="37"/>
    </row>
    <row r="18" spans="2:4" ht="18.75">
      <c r="B18" s="37" t="s">
        <v>500</v>
      </c>
      <c r="C18" s="37"/>
      <c r="D18" s="37"/>
    </row>
    <row r="19" spans="2:4" ht="18.75">
      <c r="B19" s="37" t="s">
        <v>501</v>
      </c>
      <c r="C19" s="37"/>
      <c r="D19" s="37"/>
    </row>
    <row r="20" spans="2:4" ht="18.75" customHeight="1">
      <c r="B20" s="38" t="s">
        <v>554</v>
      </c>
      <c r="C20" s="38"/>
      <c r="D20" s="38"/>
    </row>
    <row r="21" spans="2:3" ht="18.75">
      <c r="B21" s="8"/>
      <c r="C21" s="11"/>
    </row>
    <row r="22" spans="1:4" ht="125.25" customHeight="1">
      <c r="A22" s="41" t="s">
        <v>502</v>
      </c>
      <c r="B22" s="41"/>
      <c r="C22" s="41"/>
      <c r="D22" s="41"/>
    </row>
    <row r="23" spans="1:4" ht="14.25" customHeight="1">
      <c r="A23" s="42"/>
      <c r="B23" s="42"/>
      <c r="C23" s="42"/>
      <c r="D23" s="42"/>
    </row>
    <row r="24" spans="1:4" ht="18.75" customHeight="1">
      <c r="A24" s="39" t="s">
        <v>146</v>
      </c>
      <c r="B24" s="39" t="s">
        <v>147</v>
      </c>
      <c r="C24" s="40" t="s">
        <v>148</v>
      </c>
      <c r="D24" s="43" t="s">
        <v>456</v>
      </c>
    </row>
    <row r="25" spans="1:4" ht="42" customHeight="1">
      <c r="A25" s="39"/>
      <c r="B25" s="39"/>
      <c r="C25" s="40"/>
      <c r="D25" s="43"/>
    </row>
    <row r="26" spans="1:4" ht="18.75">
      <c r="A26" s="4">
        <v>1</v>
      </c>
      <c r="B26" s="4">
        <v>2</v>
      </c>
      <c r="C26" s="4">
        <v>3</v>
      </c>
      <c r="D26" s="4">
        <v>4</v>
      </c>
    </row>
    <row r="27" spans="1:4" s="5" customFormat="1" ht="66" customHeight="1">
      <c r="A27" s="21" t="s">
        <v>497</v>
      </c>
      <c r="B27" s="30" t="s">
        <v>0</v>
      </c>
      <c r="C27" s="30"/>
      <c r="D27" s="31">
        <f>D28+D63+D116+D130+D137+D144+D148+D153</f>
        <v>217564636.58</v>
      </c>
    </row>
    <row r="28" spans="1:4" s="5" customFormat="1" ht="112.5">
      <c r="A28" s="21" t="s">
        <v>199</v>
      </c>
      <c r="B28" s="30" t="s">
        <v>1</v>
      </c>
      <c r="C28" s="30"/>
      <c r="D28" s="31">
        <f>D29+D54+D58</f>
        <v>77576679.7</v>
      </c>
    </row>
    <row r="29" spans="1:4" s="3" customFormat="1" ht="54" customHeight="1">
      <c r="A29" s="20" t="s">
        <v>200</v>
      </c>
      <c r="B29" s="32" t="s">
        <v>2</v>
      </c>
      <c r="C29" s="32"/>
      <c r="D29" s="33">
        <f>SUM(D30:D53)</f>
        <v>75324709.07000001</v>
      </c>
    </row>
    <row r="30" spans="1:4" ht="168.75">
      <c r="A30" s="17" t="s">
        <v>201</v>
      </c>
      <c r="B30" s="16" t="s">
        <v>3</v>
      </c>
      <c r="C30" s="16">
        <v>100</v>
      </c>
      <c r="D30" s="15">
        <v>4366407.5</v>
      </c>
    </row>
    <row r="31" spans="1:4" ht="127.5" customHeight="1">
      <c r="A31" s="19" t="s">
        <v>202</v>
      </c>
      <c r="B31" s="16" t="s">
        <v>3</v>
      </c>
      <c r="C31" s="16">
        <v>200</v>
      </c>
      <c r="D31" s="15">
        <f>4320722.53+201090.66+10593.19+4121.69+67634</f>
        <v>4604162.070000001</v>
      </c>
    </row>
    <row r="32" spans="1:4" ht="131.25">
      <c r="A32" s="17" t="s">
        <v>203</v>
      </c>
      <c r="B32" s="16" t="s">
        <v>3</v>
      </c>
      <c r="C32" s="16">
        <v>600</v>
      </c>
      <c r="D32" s="15">
        <f>24672977.55+1014627.8+43263-250000-194068</f>
        <v>25286800.35</v>
      </c>
    </row>
    <row r="33" spans="1:4" ht="106.5" customHeight="1">
      <c r="A33" s="17" t="s">
        <v>156</v>
      </c>
      <c r="B33" s="16" t="s">
        <v>3</v>
      </c>
      <c r="C33" s="16">
        <v>800</v>
      </c>
      <c r="D33" s="15">
        <f>84000+9000-65000</f>
        <v>28000</v>
      </c>
    </row>
    <row r="34" spans="1:4" ht="111" customHeight="1">
      <c r="A34" s="17" t="s">
        <v>536</v>
      </c>
      <c r="B34" s="16" t="s">
        <v>4</v>
      </c>
      <c r="C34" s="16">
        <v>600</v>
      </c>
      <c r="D34" s="15">
        <v>30000</v>
      </c>
    </row>
    <row r="35" spans="1:4" ht="81" customHeight="1">
      <c r="A35" s="17" t="s">
        <v>559</v>
      </c>
      <c r="B35" s="16" t="s">
        <v>557</v>
      </c>
      <c r="C35" s="16">
        <v>200</v>
      </c>
      <c r="D35" s="15">
        <v>44000</v>
      </c>
    </row>
    <row r="36" spans="1:4" ht="110.25" customHeight="1">
      <c r="A36" s="17" t="s">
        <v>578</v>
      </c>
      <c r="B36" s="16" t="s">
        <v>558</v>
      </c>
      <c r="C36" s="16">
        <v>200</v>
      </c>
      <c r="D36" s="15">
        <v>22000</v>
      </c>
    </row>
    <row r="37" spans="1:4" ht="110.25" customHeight="1">
      <c r="A37" s="17" t="s">
        <v>605</v>
      </c>
      <c r="B37" s="16" t="s">
        <v>601</v>
      </c>
      <c r="C37" s="16">
        <v>600</v>
      </c>
      <c r="D37" s="15">
        <v>22000</v>
      </c>
    </row>
    <row r="38" spans="1:4" ht="90.75" customHeight="1">
      <c r="A38" s="17" t="s">
        <v>606</v>
      </c>
      <c r="B38" s="16" t="s">
        <v>602</v>
      </c>
      <c r="C38" s="16">
        <v>600</v>
      </c>
      <c r="D38" s="15">
        <v>399762.7</v>
      </c>
    </row>
    <row r="39" spans="1:4" ht="110.25" customHeight="1">
      <c r="A39" s="17" t="s">
        <v>607</v>
      </c>
      <c r="B39" s="16" t="s">
        <v>603</v>
      </c>
      <c r="C39" s="16">
        <v>600</v>
      </c>
      <c r="D39" s="15">
        <v>22000</v>
      </c>
    </row>
    <row r="40" spans="1:4" ht="90" customHeight="1">
      <c r="A40" s="17" t="s">
        <v>608</v>
      </c>
      <c r="B40" s="16" t="s">
        <v>604</v>
      </c>
      <c r="C40" s="16">
        <v>600</v>
      </c>
      <c r="D40" s="15">
        <v>199895.1</v>
      </c>
    </row>
    <row r="41" spans="1:4" ht="103.5" customHeight="1">
      <c r="A41" s="17" t="s">
        <v>622</v>
      </c>
      <c r="B41" s="16" t="s">
        <v>619</v>
      </c>
      <c r="C41" s="16">
        <v>600</v>
      </c>
      <c r="D41" s="15">
        <v>22000</v>
      </c>
    </row>
    <row r="42" spans="1:4" ht="90" customHeight="1">
      <c r="A42" s="17" t="s">
        <v>620</v>
      </c>
      <c r="B42" s="16" t="s">
        <v>621</v>
      </c>
      <c r="C42" s="16">
        <v>600</v>
      </c>
      <c r="D42" s="15">
        <v>334968.14</v>
      </c>
    </row>
    <row r="43" spans="1:4" ht="96" customHeight="1">
      <c r="A43" s="17" t="s">
        <v>623</v>
      </c>
      <c r="B43" s="16" t="s">
        <v>625</v>
      </c>
      <c r="C43" s="16">
        <v>600</v>
      </c>
      <c r="D43" s="15">
        <v>22000</v>
      </c>
    </row>
    <row r="44" spans="1:4" ht="90" customHeight="1">
      <c r="A44" s="17" t="s">
        <v>624</v>
      </c>
      <c r="B44" s="16" t="s">
        <v>626</v>
      </c>
      <c r="C44" s="16">
        <v>600</v>
      </c>
      <c r="D44" s="15">
        <v>168483.26</v>
      </c>
    </row>
    <row r="45" spans="1:4" ht="117" customHeight="1">
      <c r="A45" s="17" t="s">
        <v>627</v>
      </c>
      <c r="B45" s="16" t="s">
        <v>629</v>
      </c>
      <c r="C45" s="16">
        <v>600</v>
      </c>
      <c r="D45" s="15">
        <v>22000</v>
      </c>
    </row>
    <row r="46" spans="1:4" ht="90" customHeight="1">
      <c r="A46" s="17" t="s">
        <v>628</v>
      </c>
      <c r="B46" s="16" t="s">
        <v>630</v>
      </c>
      <c r="C46" s="16">
        <v>600</v>
      </c>
      <c r="D46" s="15">
        <v>243350</v>
      </c>
    </row>
    <row r="47" spans="1:4" ht="108" customHeight="1">
      <c r="A47" s="17" t="s">
        <v>633</v>
      </c>
      <c r="B47" s="16" t="s">
        <v>634</v>
      </c>
      <c r="C47" s="16">
        <v>600</v>
      </c>
      <c r="D47" s="15">
        <v>216350</v>
      </c>
    </row>
    <row r="48" spans="1:4" ht="125.25" customHeight="1">
      <c r="A48" s="17" t="s">
        <v>726</v>
      </c>
      <c r="B48" s="16" t="s">
        <v>713</v>
      </c>
      <c r="C48" s="16">
        <v>600</v>
      </c>
      <c r="D48" s="15">
        <v>22000</v>
      </c>
    </row>
    <row r="49" spans="1:4" ht="108" customHeight="1">
      <c r="A49" s="17" t="s">
        <v>727</v>
      </c>
      <c r="B49" s="16" t="s">
        <v>714</v>
      </c>
      <c r="C49" s="16">
        <v>600</v>
      </c>
      <c r="D49" s="15">
        <v>386621.56</v>
      </c>
    </row>
    <row r="50" spans="1:5" ht="318.75">
      <c r="A50" s="17" t="s">
        <v>403</v>
      </c>
      <c r="B50" s="16" t="s">
        <v>5</v>
      </c>
      <c r="C50" s="16">
        <v>100</v>
      </c>
      <c r="D50" s="15">
        <v>3707876</v>
      </c>
      <c r="E50" s="12"/>
    </row>
    <row r="51" spans="1:5" ht="262.5">
      <c r="A51" s="17" t="s">
        <v>404</v>
      </c>
      <c r="B51" s="16" t="s">
        <v>5</v>
      </c>
      <c r="C51" s="16">
        <v>200</v>
      </c>
      <c r="D51" s="15">
        <f>14520+17512</f>
        <v>32032</v>
      </c>
      <c r="E51" s="12"/>
    </row>
    <row r="52" spans="1:4" ht="265.5" customHeight="1">
      <c r="A52" s="17" t="s">
        <v>405</v>
      </c>
      <c r="B52" s="16" t="s">
        <v>5</v>
      </c>
      <c r="C52" s="16">
        <v>600</v>
      </c>
      <c r="D52" s="15">
        <f>34462644+168951+96466</f>
        <v>34728061</v>
      </c>
    </row>
    <row r="53" spans="1:4" ht="99.75" customHeight="1">
      <c r="A53" s="17" t="s">
        <v>494</v>
      </c>
      <c r="B53" s="16" t="s">
        <v>493</v>
      </c>
      <c r="C53" s="16">
        <v>600</v>
      </c>
      <c r="D53" s="15">
        <f>2525.26+2525.25-1111.12+390000</f>
        <v>393939.39</v>
      </c>
    </row>
    <row r="54" spans="1:4" s="3" customFormat="1" ht="57" customHeight="1">
      <c r="A54" s="20" t="s">
        <v>6</v>
      </c>
      <c r="B54" s="32" t="s">
        <v>188</v>
      </c>
      <c r="C54" s="32"/>
      <c r="D54" s="33">
        <f>SUM(D55:D57)</f>
        <v>594500</v>
      </c>
    </row>
    <row r="55" spans="1:4" ht="109.5" customHeight="1">
      <c r="A55" s="17" t="s">
        <v>173</v>
      </c>
      <c r="B55" s="16" t="s">
        <v>7</v>
      </c>
      <c r="C55" s="16">
        <v>200</v>
      </c>
      <c r="D55" s="15">
        <f>147500-18400</f>
        <v>129100</v>
      </c>
    </row>
    <row r="56" spans="1:4" ht="106.5" customHeight="1">
      <c r="A56" s="17" t="s">
        <v>164</v>
      </c>
      <c r="B56" s="16" t="s">
        <v>7</v>
      </c>
      <c r="C56" s="16">
        <v>600</v>
      </c>
      <c r="D56" s="15">
        <f>425000+18400</f>
        <v>443400</v>
      </c>
    </row>
    <row r="57" spans="1:4" ht="170.25" customHeight="1">
      <c r="A57" s="17" t="s">
        <v>631</v>
      </c>
      <c r="B57" s="16" t="s">
        <v>632</v>
      </c>
      <c r="C57" s="16">
        <v>600</v>
      </c>
      <c r="D57" s="15">
        <v>22000</v>
      </c>
    </row>
    <row r="58" spans="1:4" s="3" customFormat="1" ht="68.25" customHeight="1">
      <c r="A58" s="20" t="s">
        <v>204</v>
      </c>
      <c r="B58" s="32" t="s">
        <v>8</v>
      </c>
      <c r="C58" s="32"/>
      <c r="D58" s="33">
        <f>SUM(D59:D62)</f>
        <v>1657470.63</v>
      </c>
    </row>
    <row r="59" spans="1:4" s="3" customFormat="1" ht="156.75" customHeight="1">
      <c r="A59" s="17" t="s">
        <v>446</v>
      </c>
      <c r="B59" s="16" t="s">
        <v>445</v>
      </c>
      <c r="C59" s="16">
        <v>200</v>
      </c>
      <c r="D59" s="15">
        <v>34714</v>
      </c>
    </row>
    <row r="60" spans="1:4" ht="225">
      <c r="A60" s="17" t="s">
        <v>189</v>
      </c>
      <c r="B60" s="16" t="s">
        <v>9</v>
      </c>
      <c r="C60" s="16">
        <v>200</v>
      </c>
      <c r="D60" s="15">
        <v>80548</v>
      </c>
    </row>
    <row r="61" spans="1:4" ht="225">
      <c r="A61" s="17" t="s">
        <v>190</v>
      </c>
      <c r="B61" s="16" t="s">
        <v>9</v>
      </c>
      <c r="C61" s="16">
        <v>600</v>
      </c>
      <c r="D61" s="15">
        <v>666086</v>
      </c>
    </row>
    <row r="62" spans="1:4" ht="169.5" customHeight="1">
      <c r="A62" s="17" t="s">
        <v>205</v>
      </c>
      <c r="B62" s="16" t="s">
        <v>10</v>
      </c>
      <c r="C62" s="16">
        <v>300</v>
      </c>
      <c r="D62" s="15">
        <v>876122.63</v>
      </c>
    </row>
    <row r="63" spans="1:4" s="5" customFormat="1" ht="107.25" customHeight="1">
      <c r="A63" s="21" t="s">
        <v>496</v>
      </c>
      <c r="B63" s="30" t="s">
        <v>11</v>
      </c>
      <c r="C63" s="30"/>
      <c r="D63" s="31">
        <f>D64+D104+D113</f>
        <v>116890048.03999999</v>
      </c>
    </row>
    <row r="64" spans="1:4" s="3" customFormat="1" ht="48" customHeight="1">
      <c r="A64" s="20" t="s">
        <v>206</v>
      </c>
      <c r="B64" s="32" t="s">
        <v>12</v>
      </c>
      <c r="C64" s="32"/>
      <c r="D64" s="33">
        <f>SUM(D65:D103)</f>
        <v>109110523.13</v>
      </c>
    </row>
    <row r="65" spans="1:4" ht="187.5">
      <c r="A65" s="17" t="s">
        <v>207</v>
      </c>
      <c r="B65" s="16" t="s">
        <v>13</v>
      </c>
      <c r="C65" s="16">
        <v>100</v>
      </c>
      <c r="D65" s="15">
        <f>5020937.5+818</f>
        <v>5021755.5</v>
      </c>
    </row>
    <row r="66" spans="1:4" ht="145.5" customHeight="1">
      <c r="A66" s="17" t="s">
        <v>208</v>
      </c>
      <c r="B66" s="16" t="s">
        <v>13</v>
      </c>
      <c r="C66" s="16">
        <v>200</v>
      </c>
      <c r="D66" s="15">
        <f>10938272.69+251643.95+3533.59+84768.84-312300-23000-22000-20000-3000-17000-818-165000+20000</f>
        <v>10735101.069999998</v>
      </c>
    </row>
    <row r="67" spans="1:4" ht="150">
      <c r="A67" s="17" t="s">
        <v>165</v>
      </c>
      <c r="B67" s="16" t="s">
        <v>13</v>
      </c>
      <c r="C67" s="16">
        <v>600</v>
      </c>
      <c r="D67" s="15">
        <f>10218403.13+312300+25850.38+40000+22000+359068</f>
        <v>10977621.510000002</v>
      </c>
    </row>
    <row r="68" spans="1:4" ht="123" customHeight="1">
      <c r="A68" s="17" t="s">
        <v>209</v>
      </c>
      <c r="B68" s="16" t="s">
        <v>13</v>
      </c>
      <c r="C68" s="16">
        <v>800</v>
      </c>
      <c r="D68" s="15">
        <f>486500+101000-242100+2603.3+2050</f>
        <v>350053.3</v>
      </c>
    </row>
    <row r="69" spans="1:4" ht="108.75" customHeight="1">
      <c r="A69" s="17" t="s">
        <v>571</v>
      </c>
      <c r="B69" s="16" t="s">
        <v>560</v>
      </c>
      <c r="C69" s="16">
        <v>600</v>
      </c>
      <c r="D69" s="15">
        <v>90000</v>
      </c>
    </row>
    <row r="70" spans="1:4" ht="86.25" customHeight="1">
      <c r="A70" s="17" t="s">
        <v>569</v>
      </c>
      <c r="B70" s="16" t="s">
        <v>561</v>
      </c>
      <c r="C70" s="16">
        <v>600</v>
      </c>
      <c r="D70" s="15">
        <v>80129</v>
      </c>
    </row>
    <row r="71" spans="1:4" ht="90" customHeight="1">
      <c r="A71" s="17" t="s">
        <v>570</v>
      </c>
      <c r="B71" s="16" t="s">
        <v>562</v>
      </c>
      <c r="C71" s="16">
        <v>200</v>
      </c>
      <c r="D71" s="15">
        <v>44000</v>
      </c>
    </row>
    <row r="72" spans="1:4" ht="90.75" customHeight="1">
      <c r="A72" s="17" t="s">
        <v>568</v>
      </c>
      <c r="B72" s="16" t="s">
        <v>563</v>
      </c>
      <c r="C72" s="16">
        <v>200</v>
      </c>
      <c r="D72" s="15">
        <v>30000</v>
      </c>
    </row>
    <row r="73" spans="1:4" ht="83.25" customHeight="1">
      <c r="A73" s="17" t="s">
        <v>567</v>
      </c>
      <c r="B73" s="16" t="s">
        <v>564</v>
      </c>
      <c r="C73" s="16">
        <v>200</v>
      </c>
      <c r="D73" s="15">
        <f>60000+29000</f>
        <v>89000</v>
      </c>
    </row>
    <row r="74" spans="1:4" ht="106.5" customHeight="1">
      <c r="A74" s="17" t="s">
        <v>577</v>
      </c>
      <c r="B74" s="16" t="s">
        <v>565</v>
      </c>
      <c r="C74" s="16">
        <v>600</v>
      </c>
      <c r="D74" s="15">
        <v>15000</v>
      </c>
    </row>
    <row r="75" spans="1:4" ht="69.75" customHeight="1">
      <c r="A75" s="17" t="s">
        <v>693</v>
      </c>
      <c r="B75" s="16" t="s">
        <v>565</v>
      </c>
      <c r="C75" s="16">
        <v>800</v>
      </c>
      <c r="D75" s="15">
        <v>30000</v>
      </c>
    </row>
    <row r="76" spans="1:4" ht="99" customHeight="1">
      <c r="A76" s="17" t="s">
        <v>578</v>
      </c>
      <c r="B76" s="16" t="s">
        <v>566</v>
      </c>
      <c r="C76" s="16">
        <v>200</v>
      </c>
      <c r="D76" s="15">
        <v>24917.69</v>
      </c>
    </row>
    <row r="77" spans="1:4" ht="114" customHeight="1">
      <c r="A77" s="17" t="s">
        <v>579</v>
      </c>
      <c r="B77" s="16" t="s">
        <v>566</v>
      </c>
      <c r="C77" s="16">
        <v>600</v>
      </c>
      <c r="D77" s="15">
        <v>35000</v>
      </c>
    </row>
    <row r="78" spans="1:4" ht="114" customHeight="1">
      <c r="A78" s="17" t="s">
        <v>581</v>
      </c>
      <c r="B78" s="16" t="s">
        <v>580</v>
      </c>
      <c r="C78" s="16">
        <v>200</v>
      </c>
      <c r="D78" s="15">
        <v>45000</v>
      </c>
    </row>
    <row r="79" spans="1:4" ht="126.75" customHeight="1">
      <c r="A79" s="17" t="s">
        <v>591</v>
      </c>
      <c r="B79" s="16" t="s">
        <v>582</v>
      </c>
      <c r="C79" s="16">
        <v>200</v>
      </c>
      <c r="D79" s="15">
        <v>70000</v>
      </c>
    </row>
    <row r="80" spans="1:4" ht="96" customHeight="1">
      <c r="A80" s="17" t="s">
        <v>590</v>
      </c>
      <c r="B80" s="16" t="s">
        <v>584</v>
      </c>
      <c r="C80" s="16">
        <v>200</v>
      </c>
      <c r="D80" s="15">
        <v>3006719</v>
      </c>
    </row>
    <row r="81" spans="1:4" ht="68.25" customHeight="1">
      <c r="A81" s="17" t="s">
        <v>583</v>
      </c>
      <c r="B81" s="16" t="s">
        <v>585</v>
      </c>
      <c r="C81" s="16">
        <v>200</v>
      </c>
      <c r="D81" s="15">
        <v>15000</v>
      </c>
    </row>
    <row r="82" spans="1:4" ht="114" customHeight="1">
      <c r="A82" s="17" t="s">
        <v>586</v>
      </c>
      <c r="B82" s="16" t="s">
        <v>587</v>
      </c>
      <c r="C82" s="16">
        <v>600</v>
      </c>
      <c r="D82" s="15">
        <v>200000</v>
      </c>
    </row>
    <row r="83" spans="1:4" ht="114" customHeight="1">
      <c r="A83" s="17" t="s">
        <v>596</v>
      </c>
      <c r="B83" s="16" t="s">
        <v>588</v>
      </c>
      <c r="C83" s="16">
        <v>600</v>
      </c>
      <c r="D83" s="15">
        <v>22000</v>
      </c>
    </row>
    <row r="84" spans="1:4" ht="114" customHeight="1">
      <c r="A84" s="17" t="s">
        <v>597</v>
      </c>
      <c r="B84" s="16" t="s">
        <v>589</v>
      </c>
      <c r="C84" s="16">
        <v>600</v>
      </c>
      <c r="D84" s="15">
        <v>390000</v>
      </c>
    </row>
    <row r="85" spans="1:4" ht="114" customHeight="1">
      <c r="A85" s="17" t="s">
        <v>598</v>
      </c>
      <c r="B85" s="16" t="s">
        <v>594</v>
      </c>
      <c r="C85" s="16">
        <v>600</v>
      </c>
      <c r="D85" s="15">
        <v>22000</v>
      </c>
    </row>
    <row r="86" spans="1:4" ht="90.75" customHeight="1">
      <c r="A86" s="17" t="s">
        <v>600</v>
      </c>
      <c r="B86" s="16" t="s">
        <v>595</v>
      </c>
      <c r="C86" s="16">
        <v>600</v>
      </c>
      <c r="D86" s="15">
        <v>399000</v>
      </c>
    </row>
    <row r="87" spans="1:4" ht="110.25" customHeight="1">
      <c r="A87" s="17" t="s">
        <v>613</v>
      </c>
      <c r="B87" s="16" t="s">
        <v>609</v>
      </c>
      <c r="C87" s="16">
        <v>200</v>
      </c>
      <c r="D87" s="15">
        <v>22000</v>
      </c>
    </row>
    <row r="88" spans="1:4" ht="90.75" customHeight="1">
      <c r="A88" s="17" t="s">
        <v>614</v>
      </c>
      <c r="B88" s="16" t="s">
        <v>610</v>
      </c>
      <c r="C88" s="16">
        <v>200</v>
      </c>
      <c r="D88" s="15">
        <v>398393.76</v>
      </c>
    </row>
    <row r="89" spans="1:4" ht="103.5" customHeight="1">
      <c r="A89" s="17" t="s">
        <v>615</v>
      </c>
      <c r="B89" s="16" t="s">
        <v>611</v>
      </c>
      <c r="C89" s="16">
        <v>200</v>
      </c>
      <c r="D89" s="15">
        <v>22000</v>
      </c>
    </row>
    <row r="90" spans="1:4" ht="90.75" customHeight="1">
      <c r="A90" s="17" t="s">
        <v>616</v>
      </c>
      <c r="B90" s="16" t="s">
        <v>612</v>
      </c>
      <c r="C90" s="16">
        <v>200</v>
      </c>
      <c r="D90" s="15">
        <v>363966.56</v>
      </c>
    </row>
    <row r="91" spans="1:4" ht="108" customHeight="1">
      <c r="A91" s="17" t="s">
        <v>638</v>
      </c>
      <c r="B91" s="16" t="s">
        <v>635</v>
      </c>
      <c r="C91" s="16">
        <v>600</v>
      </c>
      <c r="D91" s="15">
        <v>22000</v>
      </c>
    </row>
    <row r="92" spans="1:4" ht="90.75" customHeight="1">
      <c r="A92" s="17" t="s">
        <v>639</v>
      </c>
      <c r="B92" s="16" t="s">
        <v>636</v>
      </c>
      <c r="C92" s="16">
        <v>600</v>
      </c>
      <c r="D92" s="15">
        <v>399572.88</v>
      </c>
    </row>
    <row r="93" spans="1:4" ht="99" customHeight="1">
      <c r="A93" s="17" t="s">
        <v>637</v>
      </c>
      <c r="B93" s="16" t="s">
        <v>641</v>
      </c>
      <c r="C93" s="16">
        <v>200</v>
      </c>
      <c r="D93" s="15">
        <v>22000</v>
      </c>
    </row>
    <row r="94" spans="1:4" ht="96.75" customHeight="1">
      <c r="A94" s="17" t="s">
        <v>640</v>
      </c>
      <c r="B94" s="16" t="s">
        <v>642</v>
      </c>
      <c r="C94" s="16">
        <v>200</v>
      </c>
      <c r="D94" s="15">
        <v>193686.61</v>
      </c>
    </row>
    <row r="95" spans="1:4" ht="87.75" customHeight="1">
      <c r="A95" s="17" t="s">
        <v>697</v>
      </c>
      <c r="B95" s="16" t="s">
        <v>694</v>
      </c>
      <c r="C95" s="16">
        <v>200</v>
      </c>
      <c r="D95" s="15">
        <v>196859</v>
      </c>
    </row>
    <row r="96" spans="1:4" ht="89.25" customHeight="1">
      <c r="A96" s="17" t="s">
        <v>698</v>
      </c>
      <c r="B96" s="16" t="s">
        <v>695</v>
      </c>
      <c r="C96" s="16">
        <v>200</v>
      </c>
      <c r="D96" s="15">
        <v>50000</v>
      </c>
    </row>
    <row r="97" spans="1:4" ht="96.75" customHeight="1">
      <c r="A97" s="17" t="s">
        <v>707</v>
      </c>
      <c r="B97" s="16" t="s">
        <v>696</v>
      </c>
      <c r="C97" s="16">
        <v>600</v>
      </c>
      <c r="D97" s="15">
        <v>99000</v>
      </c>
    </row>
    <row r="98" spans="1:4" ht="96.75" customHeight="1">
      <c r="A98" s="17" t="s">
        <v>710</v>
      </c>
      <c r="B98" s="16" t="s">
        <v>709</v>
      </c>
      <c r="C98" s="16">
        <v>600</v>
      </c>
      <c r="D98" s="15">
        <v>399999</v>
      </c>
    </row>
    <row r="99" spans="1:4" ht="74.25" customHeight="1">
      <c r="A99" s="17" t="s">
        <v>733</v>
      </c>
      <c r="B99" s="16" t="s">
        <v>734</v>
      </c>
      <c r="C99" s="16">
        <v>200</v>
      </c>
      <c r="D99" s="15">
        <v>76033</v>
      </c>
    </row>
    <row r="100" spans="1:4" ht="96.75" customHeight="1">
      <c r="A100" s="17" t="s">
        <v>735</v>
      </c>
      <c r="B100" s="16" t="s">
        <v>736</v>
      </c>
      <c r="C100" s="16">
        <v>600</v>
      </c>
      <c r="D100" s="15">
        <v>32472</v>
      </c>
    </row>
    <row r="101" spans="1:4" ht="322.5" customHeight="1">
      <c r="A101" s="17" t="s">
        <v>406</v>
      </c>
      <c r="B101" s="16" t="s">
        <v>14</v>
      </c>
      <c r="C101" s="16">
        <v>100</v>
      </c>
      <c r="D101" s="15">
        <f>36112081+115641.25</f>
        <v>36227722.25</v>
      </c>
    </row>
    <row r="102" spans="1:5" ht="261" customHeight="1">
      <c r="A102" s="17" t="s">
        <v>408</v>
      </c>
      <c r="B102" s="16" t="s">
        <v>14</v>
      </c>
      <c r="C102" s="16">
        <v>200</v>
      </c>
      <c r="D102" s="15">
        <f>730746+164868</f>
        <v>895614</v>
      </c>
      <c r="E102" s="12"/>
    </row>
    <row r="103" spans="1:4" ht="260.25" customHeight="1">
      <c r="A103" s="17" t="s">
        <v>407</v>
      </c>
      <c r="B103" s="16" t="s">
        <v>14</v>
      </c>
      <c r="C103" s="16">
        <v>600</v>
      </c>
      <c r="D103" s="15">
        <f>37786087+210820</f>
        <v>37996907</v>
      </c>
    </row>
    <row r="104" spans="1:4" s="3" customFormat="1" ht="53.25" customHeight="1">
      <c r="A104" s="20" t="s">
        <v>400</v>
      </c>
      <c r="B104" s="32" t="s">
        <v>15</v>
      </c>
      <c r="C104" s="32"/>
      <c r="D104" s="33">
        <f>SUM(D105:D112)</f>
        <v>7068858.25</v>
      </c>
    </row>
    <row r="105" spans="1:4" ht="93.75">
      <c r="A105" s="17" t="s">
        <v>166</v>
      </c>
      <c r="B105" s="16" t="s">
        <v>16</v>
      </c>
      <c r="C105" s="16">
        <v>600</v>
      </c>
      <c r="D105" s="15">
        <v>2644665.53</v>
      </c>
    </row>
    <row r="106" spans="1:4" ht="105.75" customHeight="1">
      <c r="A106" s="17" t="s">
        <v>174</v>
      </c>
      <c r="B106" s="16" t="s">
        <v>17</v>
      </c>
      <c r="C106" s="16">
        <v>200</v>
      </c>
      <c r="D106" s="15">
        <f>527500-56600</f>
        <v>470900</v>
      </c>
    </row>
    <row r="107" spans="1:4" ht="102.75" customHeight="1">
      <c r="A107" s="17" t="s">
        <v>167</v>
      </c>
      <c r="B107" s="16" t="s">
        <v>17</v>
      </c>
      <c r="C107" s="16">
        <v>600</v>
      </c>
      <c r="D107" s="15">
        <f>400000+56600-151600</f>
        <v>305000</v>
      </c>
    </row>
    <row r="108" spans="1:4" ht="109.5" customHeight="1">
      <c r="A108" s="19" t="s">
        <v>401</v>
      </c>
      <c r="B108" s="16" t="s">
        <v>399</v>
      </c>
      <c r="C108" s="16">
        <v>200</v>
      </c>
      <c r="D108" s="15">
        <f>291137+38663+50000-292750</f>
        <v>87050</v>
      </c>
    </row>
    <row r="109" spans="1:4" ht="109.5" customHeight="1">
      <c r="A109" s="19" t="s">
        <v>402</v>
      </c>
      <c r="B109" s="16" t="s">
        <v>399</v>
      </c>
      <c r="C109" s="16">
        <v>600</v>
      </c>
      <c r="D109" s="15">
        <f>441850.17+48337+51032.83-412420</f>
        <v>128800</v>
      </c>
    </row>
    <row r="110" spans="1:4" ht="109.5" customHeight="1">
      <c r="A110" s="19" t="s">
        <v>643</v>
      </c>
      <c r="B110" s="16" t="s">
        <v>667</v>
      </c>
      <c r="C110" s="16">
        <v>200</v>
      </c>
      <c r="D110" s="15">
        <v>292750</v>
      </c>
    </row>
    <row r="111" spans="1:4" ht="109.5" customHeight="1">
      <c r="A111" s="19" t="s">
        <v>644</v>
      </c>
      <c r="B111" s="16" t="s">
        <v>667</v>
      </c>
      <c r="C111" s="16">
        <v>600</v>
      </c>
      <c r="D111" s="15">
        <v>412420</v>
      </c>
    </row>
    <row r="112" spans="1:4" ht="150" customHeight="1">
      <c r="A112" s="17" t="s">
        <v>592</v>
      </c>
      <c r="B112" s="16" t="s">
        <v>702</v>
      </c>
      <c r="C112" s="16">
        <v>600</v>
      </c>
      <c r="D112" s="15">
        <f>27272.73-0.01+2700000</f>
        <v>2727272.72</v>
      </c>
    </row>
    <row r="113" spans="1:4" ht="62.25" customHeight="1">
      <c r="A113" s="22" t="s">
        <v>519</v>
      </c>
      <c r="B113" s="32" t="s">
        <v>466</v>
      </c>
      <c r="C113" s="16"/>
      <c r="D113" s="33">
        <f>SUM(D114:D115)</f>
        <v>710666.66</v>
      </c>
    </row>
    <row r="114" spans="1:4" ht="171.75" customHeight="1">
      <c r="A114" s="17" t="s">
        <v>646</v>
      </c>
      <c r="B114" s="16" t="s">
        <v>645</v>
      </c>
      <c r="C114" s="16">
        <v>600</v>
      </c>
      <c r="D114" s="15">
        <v>44000</v>
      </c>
    </row>
    <row r="115" spans="1:4" ht="110.25" customHeight="1">
      <c r="A115" s="17" t="s">
        <v>592</v>
      </c>
      <c r="B115" s="16" t="s">
        <v>471</v>
      </c>
      <c r="C115" s="16">
        <v>600</v>
      </c>
      <c r="D115" s="15">
        <f>5555.56+1111.1+660000</f>
        <v>666666.66</v>
      </c>
    </row>
    <row r="116" spans="1:4" ht="46.5" customHeight="1">
      <c r="A116" s="21" t="s">
        <v>19</v>
      </c>
      <c r="B116" s="30" t="s">
        <v>18</v>
      </c>
      <c r="C116" s="30"/>
      <c r="D116" s="31">
        <f>D117+D127</f>
        <v>13402810.47</v>
      </c>
    </row>
    <row r="117" spans="1:4" ht="46.5" customHeight="1">
      <c r="A117" s="20" t="s">
        <v>21</v>
      </c>
      <c r="B117" s="32" t="s">
        <v>20</v>
      </c>
      <c r="C117" s="32"/>
      <c r="D117" s="33">
        <f>SUM(D118:D126)</f>
        <v>12953150.47</v>
      </c>
    </row>
    <row r="118" spans="1:4" ht="89.25" customHeight="1">
      <c r="A118" s="17" t="s">
        <v>168</v>
      </c>
      <c r="B118" s="16" t="s">
        <v>22</v>
      </c>
      <c r="C118" s="16">
        <v>600</v>
      </c>
      <c r="D118" s="15">
        <f>8490669.99+303000</f>
        <v>8793669.99</v>
      </c>
    </row>
    <row r="119" spans="1:4" ht="102" customHeight="1">
      <c r="A119" s="17" t="s">
        <v>579</v>
      </c>
      <c r="B119" s="16" t="s">
        <v>572</v>
      </c>
      <c r="C119" s="16">
        <v>600</v>
      </c>
      <c r="D119" s="15">
        <v>44500</v>
      </c>
    </row>
    <row r="120" spans="1:4" ht="88.5" customHeight="1">
      <c r="A120" s="17" t="s">
        <v>648</v>
      </c>
      <c r="B120" s="16" t="s">
        <v>650</v>
      </c>
      <c r="C120" s="16">
        <v>600</v>
      </c>
      <c r="D120" s="15">
        <v>22000</v>
      </c>
    </row>
    <row r="121" spans="1:4" ht="74.25" customHeight="1">
      <c r="A121" s="17" t="s">
        <v>649</v>
      </c>
      <c r="B121" s="16" t="s">
        <v>651</v>
      </c>
      <c r="C121" s="16">
        <v>600</v>
      </c>
      <c r="D121" s="15">
        <f>388404-322587</f>
        <v>65817</v>
      </c>
    </row>
    <row r="122" spans="1:4" ht="105" customHeight="1">
      <c r="A122" s="17" t="s">
        <v>703</v>
      </c>
      <c r="B122" s="16" t="s">
        <v>699</v>
      </c>
      <c r="C122" s="16">
        <v>600</v>
      </c>
      <c r="D122" s="15">
        <v>22000</v>
      </c>
    </row>
    <row r="123" spans="1:4" ht="84.75" customHeight="1">
      <c r="A123" s="17" t="s">
        <v>704</v>
      </c>
      <c r="B123" s="16" t="s">
        <v>700</v>
      </c>
      <c r="C123" s="16">
        <v>600</v>
      </c>
      <c r="D123" s="15">
        <v>140162</v>
      </c>
    </row>
    <row r="124" spans="1:4" ht="72" customHeight="1">
      <c r="A124" s="17" t="s">
        <v>708</v>
      </c>
      <c r="B124" s="16" t="s">
        <v>701</v>
      </c>
      <c r="C124" s="16">
        <v>600</v>
      </c>
      <c r="D124" s="15">
        <f>214142+322587</f>
        <v>536729</v>
      </c>
    </row>
    <row r="125" spans="1:4" ht="165.75" customHeight="1">
      <c r="A125" s="17" t="s">
        <v>464</v>
      </c>
      <c r="B125" s="16" t="s">
        <v>463</v>
      </c>
      <c r="C125" s="16">
        <v>600</v>
      </c>
      <c r="D125" s="15">
        <v>224514.81</v>
      </c>
    </row>
    <row r="126" spans="1:4" ht="149.25" customHeight="1">
      <c r="A126" s="17" t="s">
        <v>647</v>
      </c>
      <c r="B126" s="16" t="s">
        <v>462</v>
      </c>
      <c r="C126" s="16">
        <v>600</v>
      </c>
      <c r="D126" s="15">
        <f>2330800.67+772957</f>
        <v>3103757.67</v>
      </c>
    </row>
    <row r="127" spans="1:4" ht="37.5">
      <c r="A127" s="20" t="s">
        <v>453</v>
      </c>
      <c r="B127" s="32" t="s">
        <v>454</v>
      </c>
      <c r="C127" s="32"/>
      <c r="D127" s="33">
        <f>D128+D129</f>
        <v>449660</v>
      </c>
    </row>
    <row r="128" spans="1:4" ht="112.5">
      <c r="A128" s="17" t="s">
        <v>458</v>
      </c>
      <c r="B128" s="16" t="s">
        <v>455</v>
      </c>
      <c r="C128" s="16">
        <v>600</v>
      </c>
      <c r="D128" s="15">
        <v>151600</v>
      </c>
    </row>
    <row r="129" spans="1:4" ht="93.75">
      <c r="A129" s="17" t="s">
        <v>618</v>
      </c>
      <c r="B129" s="16" t="s">
        <v>617</v>
      </c>
      <c r="C129" s="16">
        <v>600</v>
      </c>
      <c r="D129" s="15">
        <f>351060-53000</f>
        <v>298060</v>
      </c>
    </row>
    <row r="130" spans="1:4" s="5" customFormat="1" ht="48" customHeight="1">
      <c r="A130" s="21" t="s">
        <v>24</v>
      </c>
      <c r="B130" s="30" t="s">
        <v>23</v>
      </c>
      <c r="C130" s="30"/>
      <c r="D130" s="31">
        <f>D131+D135</f>
        <v>756400</v>
      </c>
    </row>
    <row r="131" spans="1:4" s="3" customFormat="1" ht="51.75" customHeight="1">
      <c r="A131" s="20" t="s">
        <v>196</v>
      </c>
      <c r="B131" s="32" t="s">
        <v>25</v>
      </c>
      <c r="C131" s="32"/>
      <c r="D131" s="33">
        <f>SUM(D132:D134)</f>
        <v>710200</v>
      </c>
    </row>
    <row r="132" spans="1:4" ht="94.5" customHeight="1">
      <c r="A132" s="17" t="s">
        <v>711</v>
      </c>
      <c r="B132" s="16" t="s">
        <v>27</v>
      </c>
      <c r="C132" s="16">
        <v>600</v>
      </c>
      <c r="D132" s="15">
        <v>22100</v>
      </c>
    </row>
    <row r="133" spans="1:4" ht="99.75" customHeight="1">
      <c r="A133" s="17" t="s">
        <v>555</v>
      </c>
      <c r="B133" s="16" t="s">
        <v>26</v>
      </c>
      <c r="C133" s="16">
        <v>200</v>
      </c>
      <c r="D133" s="15">
        <f>193760-23100</f>
        <v>170660</v>
      </c>
    </row>
    <row r="134" spans="1:4" ht="103.5" customHeight="1">
      <c r="A134" s="17" t="s">
        <v>556</v>
      </c>
      <c r="B134" s="16" t="s">
        <v>26</v>
      </c>
      <c r="C134" s="16">
        <v>600</v>
      </c>
      <c r="D134" s="15">
        <f>494340+23100</f>
        <v>517440</v>
      </c>
    </row>
    <row r="135" spans="1:4" ht="50.25" customHeight="1">
      <c r="A135" s="20" t="s">
        <v>191</v>
      </c>
      <c r="B135" s="32" t="s">
        <v>28</v>
      </c>
      <c r="C135" s="32"/>
      <c r="D135" s="33">
        <f>D136</f>
        <v>46200</v>
      </c>
    </row>
    <row r="136" spans="1:4" ht="131.25">
      <c r="A136" s="17" t="s">
        <v>192</v>
      </c>
      <c r="B136" s="16" t="s">
        <v>29</v>
      </c>
      <c r="C136" s="16">
        <v>200</v>
      </c>
      <c r="D136" s="15">
        <v>46200</v>
      </c>
    </row>
    <row r="137" spans="1:4" ht="31.5" customHeight="1">
      <c r="A137" s="21" t="s">
        <v>210</v>
      </c>
      <c r="B137" s="30" t="s">
        <v>30</v>
      </c>
      <c r="C137" s="30"/>
      <c r="D137" s="31">
        <f>D138</f>
        <v>275000</v>
      </c>
    </row>
    <row r="138" spans="1:4" ht="45" customHeight="1">
      <c r="A138" s="20" t="s">
        <v>211</v>
      </c>
      <c r="B138" s="32" t="s">
        <v>31</v>
      </c>
      <c r="C138" s="32"/>
      <c r="D138" s="33">
        <f>SUM(D139:D143)</f>
        <v>275000</v>
      </c>
    </row>
    <row r="139" spans="1:4" s="3" customFormat="1" ht="146.25" customHeight="1">
      <c r="A139" s="17" t="s">
        <v>212</v>
      </c>
      <c r="B139" s="16" t="s">
        <v>32</v>
      </c>
      <c r="C139" s="16">
        <v>200</v>
      </c>
      <c r="D139" s="15">
        <v>20000</v>
      </c>
    </row>
    <row r="140" spans="1:4" ht="146.25" customHeight="1">
      <c r="A140" s="17" t="s">
        <v>213</v>
      </c>
      <c r="B140" s="16" t="s">
        <v>32</v>
      </c>
      <c r="C140" s="16">
        <v>600</v>
      </c>
      <c r="D140" s="15">
        <v>65000</v>
      </c>
    </row>
    <row r="141" spans="1:4" s="5" customFormat="1" ht="124.5" customHeight="1">
      <c r="A141" s="17" t="s">
        <v>214</v>
      </c>
      <c r="B141" s="16" t="s">
        <v>33</v>
      </c>
      <c r="C141" s="16">
        <v>200</v>
      </c>
      <c r="D141" s="15">
        <f>38000+70000+50000</f>
        <v>158000</v>
      </c>
    </row>
    <row r="142" spans="1:4" s="5" customFormat="1" ht="124.5" customHeight="1">
      <c r="A142" s="17" t="s">
        <v>386</v>
      </c>
      <c r="B142" s="16" t="s">
        <v>33</v>
      </c>
      <c r="C142" s="16">
        <v>600</v>
      </c>
      <c r="D142" s="15">
        <f>92000-70000</f>
        <v>22000</v>
      </c>
    </row>
    <row r="143" spans="1:4" s="5" customFormat="1" ht="87.75" customHeight="1">
      <c r="A143" s="17" t="s">
        <v>483</v>
      </c>
      <c r="B143" s="16" t="s">
        <v>482</v>
      </c>
      <c r="C143" s="16">
        <v>600</v>
      </c>
      <c r="D143" s="15">
        <v>10000</v>
      </c>
    </row>
    <row r="144" spans="1:4" s="3" customFormat="1" ht="49.5" customHeight="1">
      <c r="A144" s="23" t="s">
        <v>35</v>
      </c>
      <c r="B144" s="30" t="s">
        <v>34</v>
      </c>
      <c r="C144" s="30"/>
      <c r="D144" s="31">
        <f>D145</f>
        <v>50000</v>
      </c>
    </row>
    <row r="145" spans="1:4" ht="53.25" customHeight="1">
      <c r="A145" s="20" t="s">
        <v>37</v>
      </c>
      <c r="B145" s="32" t="s">
        <v>36</v>
      </c>
      <c r="C145" s="32"/>
      <c r="D145" s="33">
        <f>SUM(D146:D147)</f>
        <v>50000</v>
      </c>
    </row>
    <row r="146" spans="1:4" ht="144" customHeight="1">
      <c r="A146" s="17" t="s">
        <v>175</v>
      </c>
      <c r="B146" s="16" t="s">
        <v>38</v>
      </c>
      <c r="C146" s="16">
        <v>200</v>
      </c>
      <c r="D146" s="15">
        <v>30000</v>
      </c>
    </row>
    <row r="147" spans="1:4" ht="144" customHeight="1">
      <c r="A147" s="17" t="s">
        <v>170</v>
      </c>
      <c r="B147" s="16" t="s">
        <v>38</v>
      </c>
      <c r="C147" s="16">
        <v>600</v>
      </c>
      <c r="D147" s="15">
        <v>20000</v>
      </c>
    </row>
    <row r="148" spans="1:4" ht="84.75" customHeight="1">
      <c r="A148" s="21" t="s">
        <v>215</v>
      </c>
      <c r="B148" s="30" t="s">
        <v>39</v>
      </c>
      <c r="C148" s="30"/>
      <c r="D148" s="31">
        <f>D149</f>
        <v>8534218.37</v>
      </c>
    </row>
    <row r="149" spans="1:4" s="5" customFormat="1" ht="82.5" customHeight="1">
      <c r="A149" s="20" t="s">
        <v>398</v>
      </c>
      <c r="B149" s="32" t="s">
        <v>40</v>
      </c>
      <c r="C149" s="32"/>
      <c r="D149" s="33">
        <f>SUM(D150:D152)</f>
        <v>8534218.37</v>
      </c>
    </row>
    <row r="150" spans="1:4" s="3" customFormat="1" ht="131.25">
      <c r="A150" s="17" t="s">
        <v>157</v>
      </c>
      <c r="B150" s="16" t="s">
        <v>41</v>
      </c>
      <c r="C150" s="16">
        <v>100</v>
      </c>
      <c r="D150" s="15">
        <f>6511479.52+220046.5+38422.45</f>
        <v>6769948.47</v>
      </c>
    </row>
    <row r="151" spans="1:4" ht="83.25" customHeight="1">
      <c r="A151" s="17" t="s">
        <v>216</v>
      </c>
      <c r="B151" s="16" t="s">
        <v>41</v>
      </c>
      <c r="C151" s="16">
        <v>200</v>
      </c>
      <c r="D151" s="15">
        <f>1476300+24519.7+11620.36+229.82+171000+0.02+23000</f>
        <v>1706669.9000000001</v>
      </c>
    </row>
    <row r="152" spans="1:4" ht="56.25">
      <c r="A152" s="17" t="s">
        <v>217</v>
      </c>
      <c r="B152" s="16" t="s">
        <v>41</v>
      </c>
      <c r="C152" s="16">
        <v>800</v>
      </c>
      <c r="D152" s="15">
        <v>57600</v>
      </c>
    </row>
    <row r="153" spans="1:4" ht="93.75">
      <c r="A153" s="21" t="s">
        <v>409</v>
      </c>
      <c r="B153" s="30" t="s">
        <v>410</v>
      </c>
      <c r="C153" s="30"/>
      <c r="D153" s="31">
        <f>D154</f>
        <v>79480</v>
      </c>
    </row>
    <row r="154" spans="1:4" ht="37.5">
      <c r="A154" s="20" t="s">
        <v>411</v>
      </c>
      <c r="B154" s="32" t="s">
        <v>412</v>
      </c>
      <c r="C154" s="32"/>
      <c r="D154" s="33">
        <f>D155</f>
        <v>79480</v>
      </c>
    </row>
    <row r="155" spans="1:4" ht="112.5">
      <c r="A155" s="17" t="s">
        <v>481</v>
      </c>
      <c r="B155" s="16" t="s">
        <v>480</v>
      </c>
      <c r="C155" s="16">
        <v>600</v>
      </c>
      <c r="D155" s="15">
        <v>79480</v>
      </c>
    </row>
    <row r="156" spans="1:4" s="5" customFormat="1" ht="110.25" customHeight="1">
      <c r="A156" s="21" t="s">
        <v>379</v>
      </c>
      <c r="B156" s="30" t="s">
        <v>42</v>
      </c>
      <c r="C156" s="30"/>
      <c r="D156" s="31">
        <f>D157+D165+D171+D175+D178+D181+D196+D205+D209</f>
        <v>29235490.639999997</v>
      </c>
    </row>
    <row r="157" spans="1:4" s="3" customFormat="1" ht="53.25" customHeight="1">
      <c r="A157" s="21" t="s">
        <v>218</v>
      </c>
      <c r="B157" s="30" t="s">
        <v>43</v>
      </c>
      <c r="C157" s="30"/>
      <c r="D157" s="31">
        <f>D158+D163</f>
        <v>4761356.74</v>
      </c>
    </row>
    <row r="158" spans="1:4" s="5" customFormat="1" ht="105.75" customHeight="1">
      <c r="A158" s="22" t="s">
        <v>260</v>
      </c>
      <c r="B158" s="32" t="s">
        <v>261</v>
      </c>
      <c r="C158" s="32"/>
      <c r="D158" s="33">
        <f>SUM(D159:D162)</f>
        <v>4472745.74</v>
      </c>
    </row>
    <row r="159" spans="1:4" s="5" customFormat="1" ht="84" customHeight="1">
      <c r="A159" s="17" t="s">
        <v>395</v>
      </c>
      <c r="B159" s="16" t="s">
        <v>387</v>
      </c>
      <c r="C159" s="16">
        <v>200</v>
      </c>
      <c r="D159" s="15">
        <f>3157616.73+25777.97+27563.03+99900</f>
        <v>3310857.73</v>
      </c>
    </row>
    <row r="160" spans="1:4" s="3" customFormat="1" ht="93.75" customHeight="1">
      <c r="A160" s="17" t="s">
        <v>388</v>
      </c>
      <c r="B160" s="16" t="s">
        <v>389</v>
      </c>
      <c r="C160" s="16">
        <v>200</v>
      </c>
      <c r="D160" s="15">
        <f>926066.51+106611.5+30000+99210</f>
        <v>1161888.01</v>
      </c>
    </row>
    <row r="161" spans="1:4" s="3" customFormat="1" ht="99.75" customHeight="1">
      <c r="A161" s="19" t="s">
        <v>390</v>
      </c>
      <c r="B161" s="16" t="s">
        <v>391</v>
      </c>
      <c r="C161" s="16">
        <v>200</v>
      </c>
      <c r="D161" s="15">
        <f>51000-51000</f>
        <v>0</v>
      </c>
    </row>
    <row r="162" spans="1:4" s="3" customFormat="1" ht="99.75" customHeight="1">
      <c r="A162" s="19" t="s">
        <v>485</v>
      </c>
      <c r="B162" s="16" t="s">
        <v>484</v>
      </c>
      <c r="C162" s="16">
        <v>200</v>
      </c>
      <c r="D162" s="15">
        <f>41295.76-30000-11295.76</f>
        <v>0</v>
      </c>
    </row>
    <row r="163" spans="1:4" s="3" customFormat="1" ht="56.25" customHeight="1">
      <c r="A163" s="22" t="s">
        <v>652</v>
      </c>
      <c r="B163" s="32" t="s">
        <v>655</v>
      </c>
      <c r="C163" s="32"/>
      <c r="D163" s="33">
        <f>D164</f>
        <v>288611</v>
      </c>
    </row>
    <row r="164" spans="1:4" s="3" customFormat="1" ht="80.25" customHeight="1">
      <c r="A164" s="19" t="s">
        <v>653</v>
      </c>
      <c r="B164" s="16" t="s">
        <v>654</v>
      </c>
      <c r="C164" s="16">
        <v>200</v>
      </c>
      <c r="D164" s="15">
        <v>288611</v>
      </c>
    </row>
    <row r="165" spans="1:4" ht="65.25" customHeight="1">
      <c r="A165" s="21" t="s">
        <v>219</v>
      </c>
      <c r="B165" s="30" t="s">
        <v>44</v>
      </c>
      <c r="C165" s="30"/>
      <c r="D165" s="31">
        <f>D166</f>
        <v>376000</v>
      </c>
    </row>
    <row r="166" spans="1:4" ht="50.25" customHeight="1">
      <c r="A166" s="20" t="s">
        <v>220</v>
      </c>
      <c r="B166" s="32" t="s">
        <v>45</v>
      </c>
      <c r="C166" s="32"/>
      <c r="D166" s="33">
        <f>SUM(D167:D170)</f>
        <v>376000</v>
      </c>
    </row>
    <row r="167" spans="1:4" s="3" customFormat="1" ht="87.75" customHeight="1">
      <c r="A167" s="17" t="s">
        <v>262</v>
      </c>
      <c r="B167" s="16" t="s">
        <v>46</v>
      </c>
      <c r="C167" s="16">
        <v>200</v>
      </c>
      <c r="D167" s="15">
        <f>184021+77979</f>
        <v>262000</v>
      </c>
    </row>
    <row r="168" spans="1:4" ht="145.5" customHeight="1">
      <c r="A168" s="17" t="s">
        <v>377</v>
      </c>
      <c r="B168" s="16" t="s">
        <v>47</v>
      </c>
      <c r="C168" s="16">
        <v>200</v>
      </c>
      <c r="D168" s="15">
        <v>60000</v>
      </c>
    </row>
    <row r="169" spans="1:4" ht="145.5" customHeight="1">
      <c r="A169" s="17" t="s">
        <v>378</v>
      </c>
      <c r="B169" s="16" t="s">
        <v>47</v>
      </c>
      <c r="C169" s="16">
        <v>600</v>
      </c>
      <c r="D169" s="15">
        <v>24000</v>
      </c>
    </row>
    <row r="170" spans="1:4" s="5" customFormat="1" ht="87.75" customHeight="1">
      <c r="A170" s="17" t="s">
        <v>263</v>
      </c>
      <c r="B170" s="16" t="s">
        <v>264</v>
      </c>
      <c r="C170" s="16">
        <v>200</v>
      </c>
      <c r="D170" s="15">
        <v>30000</v>
      </c>
    </row>
    <row r="171" spans="1:4" s="3" customFormat="1" ht="147" customHeight="1">
      <c r="A171" s="24" t="s">
        <v>49</v>
      </c>
      <c r="B171" s="30" t="s">
        <v>48</v>
      </c>
      <c r="C171" s="30"/>
      <c r="D171" s="31">
        <f>D172</f>
        <v>1907500</v>
      </c>
    </row>
    <row r="172" spans="1:4" ht="66.75" customHeight="1">
      <c r="A172" s="20" t="s">
        <v>51</v>
      </c>
      <c r="B172" s="32" t="s">
        <v>50</v>
      </c>
      <c r="C172" s="32"/>
      <c r="D172" s="33">
        <f>SUM(D173:D174)</f>
        <v>1907500</v>
      </c>
    </row>
    <row r="173" spans="1:4" ht="131.25">
      <c r="A173" s="19" t="s">
        <v>546</v>
      </c>
      <c r="B173" s="16" t="s">
        <v>547</v>
      </c>
      <c r="C173" s="16">
        <v>200</v>
      </c>
      <c r="D173" s="15">
        <v>1900000</v>
      </c>
    </row>
    <row r="174" spans="1:4" ht="75">
      <c r="A174" s="19" t="s">
        <v>593</v>
      </c>
      <c r="B174" s="16" t="s">
        <v>599</v>
      </c>
      <c r="C174" s="16">
        <v>200</v>
      </c>
      <c r="D174" s="15">
        <v>7500</v>
      </c>
    </row>
    <row r="175" spans="1:4" s="5" customFormat="1" ht="49.5" customHeight="1">
      <c r="A175" s="24" t="s">
        <v>226</v>
      </c>
      <c r="B175" s="30" t="s">
        <v>52</v>
      </c>
      <c r="C175" s="30"/>
      <c r="D175" s="31">
        <f>D176</f>
        <v>317536.5</v>
      </c>
    </row>
    <row r="176" spans="1:4" s="3" customFormat="1" ht="47.25" customHeight="1">
      <c r="A176" s="22" t="s">
        <v>265</v>
      </c>
      <c r="B176" s="32" t="s">
        <v>53</v>
      </c>
      <c r="C176" s="32"/>
      <c r="D176" s="33">
        <f>D177</f>
        <v>317536.5</v>
      </c>
    </row>
    <row r="177" spans="1:4" ht="69" customHeight="1">
      <c r="A177" s="19" t="s">
        <v>266</v>
      </c>
      <c r="B177" s="16" t="s">
        <v>54</v>
      </c>
      <c r="C177" s="16">
        <v>200</v>
      </c>
      <c r="D177" s="15">
        <v>317536.5</v>
      </c>
    </row>
    <row r="178" spans="1:4" s="3" customFormat="1" ht="71.25" customHeight="1">
      <c r="A178" s="21" t="s">
        <v>153</v>
      </c>
      <c r="B178" s="30" t="s">
        <v>55</v>
      </c>
      <c r="C178" s="30"/>
      <c r="D178" s="31">
        <f>D179</f>
        <v>700000</v>
      </c>
    </row>
    <row r="179" spans="1:4" ht="69" customHeight="1">
      <c r="A179" s="22" t="s">
        <v>537</v>
      </c>
      <c r="B179" s="32" t="s">
        <v>56</v>
      </c>
      <c r="C179" s="32"/>
      <c r="D179" s="33">
        <f>D180</f>
        <v>700000</v>
      </c>
    </row>
    <row r="180" spans="1:4" ht="88.5" customHeight="1">
      <c r="A180" s="17" t="s">
        <v>171</v>
      </c>
      <c r="B180" s="16" t="s">
        <v>57</v>
      </c>
      <c r="C180" s="16">
        <v>800</v>
      </c>
      <c r="D180" s="15">
        <v>700000</v>
      </c>
    </row>
    <row r="181" spans="1:4" s="5" customFormat="1" ht="93.75">
      <c r="A181" s="24" t="s">
        <v>267</v>
      </c>
      <c r="B181" s="30" t="s">
        <v>268</v>
      </c>
      <c r="C181" s="16"/>
      <c r="D181" s="31">
        <f>D182+D186+D191+D193+D183</f>
        <v>16693572.19</v>
      </c>
    </row>
    <row r="182" spans="1:4" s="3" customFormat="1" ht="37.5" hidden="1">
      <c r="A182" s="22" t="s">
        <v>269</v>
      </c>
      <c r="B182" s="32" t="s">
        <v>270</v>
      </c>
      <c r="C182" s="16"/>
      <c r="D182" s="33">
        <v>0</v>
      </c>
    </row>
    <row r="183" spans="1:4" s="3" customFormat="1" ht="37.5">
      <c r="A183" s="22" t="s">
        <v>269</v>
      </c>
      <c r="B183" s="32" t="s">
        <v>270</v>
      </c>
      <c r="C183" s="16"/>
      <c r="D183" s="33">
        <f>SUM(D184:D185)</f>
        <v>13525595.95</v>
      </c>
    </row>
    <row r="184" spans="1:5" s="3" customFormat="1" ht="112.5">
      <c r="A184" s="19" t="s">
        <v>656</v>
      </c>
      <c r="B184" s="16" t="s">
        <v>658</v>
      </c>
      <c r="C184" s="18">
        <v>400</v>
      </c>
      <c r="D184" s="15">
        <f>3500000+35353.53</f>
        <v>3535353.53</v>
      </c>
      <c r="E184" s="1"/>
    </row>
    <row r="185" spans="1:5" s="3" customFormat="1" ht="131.25">
      <c r="A185" s="19" t="s">
        <v>657</v>
      </c>
      <c r="B185" s="16" t="s">
        <v>659</v>
      </c>
      <c r="C185" s="18">
        <v>400</v>
      </c>
      <c r="D185" s="15">
        <f>9890340+99902.42</f>
        <v>9990242.42</v>
      </c>
      <c r="E185" s="1"/>
    </row>
    <row r="186" spans="1:4" ht="50.25" customHeight="1">
      <c r="A186" s="22" t="s">
        <v>271</v>
      </c>
      <c r="B186" s="32" t="s">
        <v>272</v>
      </c>
      <c r="C186" s="16"/>
      <c r="D186" s="33">
        <f>SUM(D187:D190)</f>
        <v>2005885.88</v>
      </c>
    </row>
    <row r="187" spans="1:4" ht="100.5" customHeight="1">
      <c r="A187" s="19" t="s">
        <v>538</v>
      </c>
      <c r="B187" s="34" t="s">
        <v>413</v>
      </c>
      <c r="C187" s="16">
        <v>500</v>
      </c>
      <c r="D187" s="15">
        <v>593980.24</v>
      </c>
    </row>
    <row r="188" spans="1:4" ht="84.75" customHeight="1">
      <c r="A188" s="19" t="s">
        <v>273</v>
      </c>
      <c r="B188" s="16" t="s">
        <v>274</v>
      </c>
      <c r="C188" s="16">
        <v>200</v>
      </c>
      <c r="D188" s="15">
        <f>134500+90500</f>
        <v>225000</v>
      </c>
    </row>
    <row r="189" spans="1:4" ht="84.75" customHeight="1">
      <c r="A189" s="19" t="s">
        <v>415</v>
      </c>
      <c r="B189" s="16" t="s">
        <v>414</v>
      </c>
      <c r="C189" s="16">
        <v>200</v>
      </c>
      <c r="D189" s="15">
        <f>643390.99+30000+98055.8</f>
        <v>771446.79</v>
      </c>
    </row>
    <row r="190" spans="1:4" ht="111.75" customHeight="1">
      <c r="A190" s="19" t="s">
        <v>499</v>
      </c>
      <c r="B190" s="16" t="s">
        <v>498</v>
      </c>
      <c r="C190" s="16">
        <v>200</v>
      </c>
      <c r="D190" s="15">
        <v>415458.85</v>
      </c>
    </row>
    <row r="191" spans="1:4" s="5" customFormat="1" ht="64.5" customHeight="1">
      <c r="A191" s="22" t="s">
        <v>363</v>
      </c>
      <c r="B191" s="32" t="s">
        <v>275</v>
      </c>
      <c r="C191" s="16"/>
      <c r="D191" s="33">
        <f>D192</f>
        <v>100000</v>
      </c>
    </row>
    <row r="192" spans="1:4" s="3" customFormat="1" ht="108.75" customHeight="1">
      <c r="A192" s="19" t="s">
        <v>364</v>
      </c>
      <c r="B192" s="16" t="s">
        <v>276</v>
      </c>
      <c r="C192" s="16">
        <v>200</v>
      </c>
      <c r="D192" s="15">
        <v>100000</v>
      </c>
    </row>
    <row r="193" spans="1:4" s="3" customFormat="1" ht="49.5" customHeight="1">
      <c r="A193" s="22" t="s">
        <v>417</v>
      </c>
      <c r="B193" s="32" t="s">
        <v>416</v>
      </c>
      <c r="C193" s="32"/>
      <c r="D193" s="33">
        <f>SUM(D194:D195)</f>
        <v>1062090.36</v>
      </c>
    </row>
    <row r="194" spans="1:4" s="3" customFormat="1" ht="83.25" customHeight="1">
      <c r="A194" s="19" t="s">
        <v>419</v>
      </c>
      <c r="B194" s="16" t="s">
        <v>418</v>
      </c>
      <c r="C194" s="16">
        <v>200</v>
      </c>
      <c r="D194" s="15">
        <f>994541.15-50000-36914.24-77979</f>
        <v>829647.91</v>
      </c>
    </row>
    <row r="195" spans="1:4" s="3" customFormat="1" ht="99.75" customHeight="1">
      <c r="A195" s="19" t="s">
        <v>477</v>
      </c>
      <c r="B195" s="16" t="s">
        <v>476</v>
      </c>
      <c r="C195" s="16">
        <v>200</v>
      </c>
      <c r="D195" s="15">
        <f>210783.45+21659</f>
        <v>232442.45</v>
      </c>
    </row>
    <row r="196" spans="1:4" s="3" customFormat="1" ht="106.5" customHeight="1">
      <c r="A196" s="24" t="s">
        <v>277</v>
      </c>
      <c r="B196" s="30" t="s">
        <v>278</v>
      </c>
      <c r="C196" s="16"/>
      <c r="D196" s="31">
        <f>D197+D201+D203</f>
        <v>817058.49</v>
      </c>
    </row>
    <row r="197" spans="1:4" ht="110.25" customHeight="1">
      <c r="A197" s="22" t="s">
        <v>279</v>
      </c>
      <c r="B197" s="32" t="s">
        <v>280</v>
      </c>
      <c r="C197" s="16"/>
      <c r="D197" s="33">
        <f>SUM(D198:D200)</f>
        <v>312485.49</v>
      </c>
    </row>
    <row r="198" spans="1:4" s="5" customFormat="1" ht="105" customHeight="1">
      <c r="A198" s="19" t="s">
        <v>281</v>
      </c>
      <c r="B198" s="16" t="s">
        <v>282</v>
      </c>
      <c r="C198" s="16">
        <v>200</v>
      </c>
      <c r="D198" s="15">
        <v>30000</v>
      </c>
    </row>
    <row r="199" spans="1:4" s="5" customFormat="1" ht="159" customHeight="1">
      <c r="A199" s="19" t="s">
        <v>283</v>
      </c>
      <c r="B199" s="16" t="s">
        <v>284</v>
      </c>
      <c r="C199" s="16">
        <v>200</v>
      </c>
      <c r="D199" s="15">
        <v>5000</v>
      </c>
    </row>
    <row r="200" spans="1:4" s="5" customFormat="1" ht="104.25" customHeight="1">
      <c r="A200" s="19" t="s">
        <v>479</v>
      </c>
      <c r="B200" s="16" t="s">
        <v>478</v>
      </c>
      <c r="C200" s="16">
        <v>200</v>
      </c>
      <c r="D200" s="15">
        <v>277485.49</v>
      </c>
    </row>
    <row r="201" spans="1:4" ht="32.25" customHeight="1">
      <c r="A201" s="25" t="s">
        <v>285</v>
      </c>
      <c r="B201" s="32" t="s">
        <v>286</v>
      </c>
      <c r="C201" s="16"/>
      <c r="D201" s="33">
        <f>D202</f>
        <v>454573</v>
      </c>
    </row>
    <row r="202" spans="1:4" ht="68.25" customHeight="1">
      <c r="A202" s="19" t="s">
        <v>287</v>
      </c>
      <c r="B202" s="16" t="s">
        <v>288</v>
      </c>
      <c r="C202" s="16">
        <v>800</v>
      </c>
      <c r="D202" s="15">
        <f>500000-45427</f>
        <v>454573</v>
      </c>
    </row>
    <row r="203" spans="1:4" ht="156" customHeight="1">
      <c r="A203" s="22" t="s">
        <v>509</v>
      </c>
      <c r="B203" s="32" t="s">
        <v>518</v>
      </c>
      <c r="C203" s="32"/>
      <c r="D203" s="33">
        <f>D204</f>
        <v>50000</v>
      </c>
    </row>
    <row r="204" spans="1:4" ht="123" customHeight="1">
      <c r="A204" s="19" t="s">
        <v>511</v>
      </c>
      <c r="B204" s="16" t="s">
        <v>510</v>
      </c>
      <c r="C204" s="16">
        <v>200</v>
      </c>
      <c r="D204" s="15">
        <v>50000</v>
      </c>
    </row>
    <row r="205" spans="1:4" ht="69" customHeight="1">
      <c r="A205" s="26" t="s">
        <v>289</v>
      </c>
      <c r="B205" s="30" t="s">
        <v>290</v>
      </c>
      <c r="C205" s="16"/>
      <c r="D205" s="31">
        <f>D206</f>
        <v>1515552.72</v>
      </c>
    </row>
    <row r="206" spans="1:4" ht="51.75" customHeight="1">
      <c r="A206" s="22" t="s">
        <v>291</v>
      </c>
      <c r="B206" s="32" t="s">
        <v>292</v>
      </c>
      <c r="C206" s="16"/>
      <c r="D206" s="33">
        <f>SUM(D207:D208)</f>
        <v>1515552.72</v>
      </c>
    </row>
    <row r="207" spans="1:4" s="3" customFormat="1" ht="107.25" customHeight="1">
      <c r="A207" s="19" t="s">
        <v>392</v>
      </c>
      <c r="B207" s="16" t="s">
        <v>293</v>
      </c>
      <c r="C207" s="16">
        <v>200</v>
      </c>
      <c r="D207" s="15">
        <v>966848.48</v>
      </c>
    </row>
    <row r="208" spans="1:4" s="3" customFormat="1" ht="84.75" customHeight="1">
      <c r="A208" s="19" t="s">
        <v>393</v>
      </c>
      <c r="B208" s="16" t="s">
        <v>394</v>
      </c>
      <c r="C208" s="16">
        <v>200</v>
      </c>
      <c r="D208" s="15">
        <v>548704.24</v>
      </c>
    </row>
    <row r="209" spans="1:4" s="3" customFormat="1" ht="81.75" customHeight="1">
      <c r="A209" s="24" t="s">
        <v>491</v>
      </c>
      <c r="B209" s="30" t="s">
        <v>486</v>
      </c>
      <c r="C209" s="30"/>
      <c r="D209" s="31">
        <f>D210</f>
        <v>2146914</v>
      </c>
    </row>
    <row r="210" spans="1:4" s="3" customFormat="1" ht="84" customHeight="1">
      <c r="A210" s="22" t="s">
        <v>490</v>
      </c>
      <c r="B210" s="32" t="s">
        <v>488</v>
      </c>
      <c r="C210" s="16"/>
      <c r="D210" s="15">
        <f>D211</f>
        <v>2146914</v>
      </c>
    </row>
    <row r="211" spans="1:4" s="3" customFormat="1" ht="99.75" customHeight="1">
      <c r="A211" s="19" t="s">
        <v>492</v>
      </c>
      <c r="B211" s="16" t="s">
        <v>487</v>
      </c>
      <c r="C211" s="16">
        <v>400</v>
      </c>
      <c r="D211" s="15">
        <v>2146914</v>
      </c>
    </row>
    <row r="212" spans="1:4" ht="69" customHeight="1">
      <c r="A212" s="21" t="s">
        <v>227</v>
      </c>
      <c r="B212" s="30" t="s">
        <v>58</v>
      </c>
      <c r="C212" s="30"/>
      <c r="D212" s="31">
        <f>D213+D223+D229+D233+D236+D239+D243</f>
        <v>26849803.369999997</v>
      </c>
    </row>
    <row r="213" spans="1:4" ht="46.5" customHeight="1">
      <c r="A213" s="21" t="s">
        <v>228</v>
      </c>
      <c r="B213" s="30" t="s">
        <v>59</v>
      </c>
      <c r="C213" s="30"/>
      <c r="D213" s="31">
        <f>D214+D220</f>
        <v>20699888.949999996</v>
      </c>
    </row>
    <row r="214" spans="1:4" s="5" customFormat="1" ht="47.25" customHeight="1">
      <c r="A214" s="20" t="s">
        <v>61</v>
      </c>
      <c r="B214" s="32" t="s">
        <v>60</v>
      </c>
      <c r="C214" s="32"/>
      <c r="D214" s="33">
        <f>SUM(D215:D219)</f>
        <v>13744447.949999997</v>
      </c>
    </row>
    <row r="215" spans="1:4" s="3" customFormat="1" ht="131.25">
      <c r="A215" s="17" t="s">
        <v>158</v>
      </c>
      <c r="B215" s="16" t="s">
        <v>62</v>
      </c>
      <c r="C215" s="16">
        <v>100</v>
      </c>
      <c r="D215" s="15">
        <f>10303577.45-1371898.12</f>
        <v>8931679.329999998</v>
      </c>
    </row>
    <row r="216" spans="1:4" ht="87" customHeight="1">
      <c r="A216" s="17" t="s">
        <v>176</v>
      </c>
      <c r="B216" s="16" t="s">
        <v>62</v>
      </c>
      <c r="C216" s="16">
        <v>200</v>
      </c>
      <c r="D216" s="15">
        <f>2211943.5+1082200+282000+7220</f>
        <v>3583363.5</v>
      </c>
    </row>
    <row r="217" spans="1:4" s="3" customFormat="1" ht="67.5" customHeight="1">
      <c r="A217" s="17" t="s">
        <v>172</v>
      </c>
      <c r="B217" s="16" t="s">
        <v>62</v>
      </c>
      <c r="C217" s="16">
        <v>800</v>
      </c>
      <c r="D217" s="15">
        <v>42000</v>
      </c>
    </row>
    <row r="218" spans="1:4" ht="148.5" customHeight="1">
      <c r="A218" s="17" t="s">
        <v>159</v>
      </c>
      <c r="B218" s="16" t="s">
        <v>63</v>
      </c>
      <c r="C218" s="16">
        <v>100</v>
      </c>
      <c r="D218" s="15">
        <f>515817-60301.88</f>
        <v>455515.12</v>
      </c>
    </row>
    <row r="219" spans="1:4" ht="102.75" customHeight="1">
      <c r="A219" s="17" t="s">
        <v>177</v>
      </c>
      <c r="B219" s="16" t="s">
        <v>63</v>
      </c>
      <c r="C219" s="16">
        <v>200</v>
      </c>
      <c r="D219" s="15">
        <f>381890+350000</f>
        <v>731890</v>
      </c>
    </row>
    <row r="220" spans="1:4" s="5" customFormat="1" ht="64.5" customHeight="1">
      <c r="A220" s="20" t="s">
        <v>229</v>
      </c>
      <c r="B220" s="32" t="s">
        <v>64</v>
      </c>
      <c r="C220" s="32"/>
      <c r="D220" s="33">
        <f>SUM(D221:D222)</f>
        <v>6955441</v>
      </c>
    </row>
    <row r="221" spans="1:4" s="5" customFormat="1" ht="182.25" customHeight="1">
      <c r="A221" s="17" t="s">
        <v>443</v>
      </c>
      <c r="B221" s="16" t="s">
        <v>442</v>
      </c>
      <c r="C221" s="16">
        <v>100</v>
      </c>
      <c r="D221" s="15">
        <v>6638506</v>
      </c>
    </row>
    <row r="222" spans="1:4" s="3" customFormat="1" ht="187.5" customHeight="1">
      <c r="A222" s="17" t="s">
        <v>294</v>
      </c>
      <c r="B222" s="16" t="s">
        <v>65</v>
      </c>
      <c r="C222" s="16">
        <v>100</v>
      </c>
      <c r="D222" s="15">
        <v>316935</v>
      </c>
    </row>
    <row r="223" spans="1:4" ht="50.25" customHeight="1">
      <c r="A223" s="21" t="s">
        <v>67</v>
      </c>
      <c r="B223" s="30" t="s">
        <v>66</v>
      </c>
      <c r="C223" s="30"/>
      <c r="D223" s="31">
        <f>D224+D226</f>
        <v>4722379.42</v>
      </c>
    </row>
    <row r="224" spans="1:4" s="5" customFormat="1" ht="51.75" customHeight="1">
      <c r="A224" s="20" t="s">
        <v>69</v>
      </c>
      <c r="B224" s="32" t="s">
        <v>68</v>
      </c>
      <c r="C224" s="32"/>
      <c r="D224" s="33">
        <f>D225</f>
        <v>3830847.4200000004</v>
      </c>
    </row>
    <row r="225" spans="1:4" s="3" customFormat="1" ht="84" customHeight="1">
      <c r="A225" s="17" t="s">
        <v>169</v>
      </c>
      <c r="B225" s="16" t="s">
        <v>70</v>
      </c>
      <c r="C225" s="16">
        <v>600</v>
      </c>
      <c r="D225" s="15">
        <f>3740991.49+150000+69855.93-130000</f>
        <v>3830847.4200000004</v>
      </c>
    </row>
    <row r="226" spans="1:4" ht="69.75" customHeight="1">
      <c r="A226" s="20" t="s">
        <v>72</v>
      </c>
      <c r="B226" s="32" t="s">
        <v>71</v>
      </c>
      <c r="C226" s="32"/>
      <c r="D226" s="33">
        <f>SUM(D227:D228)</f>
        <v>891532</v>
      </c>
    </row>
    <row r="227" spans="1:4" ht="168.75">
      <c r="A227" s="17" t="s">
        <v>441</v>
      </c>
      <c r="B227" s="16" t="s">
        <v>440</v>
      </c>
      <c r="C227" s="16">
        <v>600</v>
      </c>
      <c r="D227" s="14">
        <v>738896</v>
      </c>
    </row>
    <row r="228" spans="1:4" ht="150">
      <c r="A228" s="17" t="s">
        <v>421</v>
      </c>
      <c r="B228" s="16" t="s">
        <v>420</v>
      </c>
      <c r="C228" s="16">
        <v>600</v>
      </c>
      <c r="D228" s="14">
        <v>152636</v>
      </c>
    </row>
    <row r="229" spans="1:4" ht="48" customHeight="1">
      <c r="A229" s="21" t="s">
        <v>457</v>
      </c>
      <c r="B229" s="30" t="s">
        <v>73</v>
      </c>
      <c r="C229" s="30"/>
      <c r="D229" s="31">
        <f>D230</f>
        <v>227441</v>
      </c>
    </row>
    <row r="230" spans="1:4" s="5" customFormat="1" ht="51.75" customHeight="1">
      <c r="A230" s="20" t="s">
        <v>75</v>
      </c>
      <c r="B230" s="32" t="s">
        <v>74</v>
      </c>
      <c r="C230" s="32"/>
      <c r="D230" s="33">
        <f>SUM(D231:D232)</f>
        <v>227441</v>
      </c>
    </row>
    <row r="231" spans="1:4" s="3" customFormat="1" ht="131.25">
      <c r="A231" s="17" t="s">
        <v>178</v>
      </c>
      <c r="B231" s="16" t="s">
        <v>76</v>
      </c>
      <c r="C231" s="16">
        <v>200</v>
      </c>
      <c r="D231" s="15">
        <v>220000</v>
      </c>
    </row>
    <row r="232" spans="1:4" s="3" customFormat="1" ht="81.75" customHeight="1">
      <c r="A232" s="17" t="s">
        <v>444</v>
      </c>
      <c r="B232" s="16" t="s">
        <v>472</v>
      </c>
      <c r="C232" s="16">
        <v>200</v>
      </c>
      <c r="D232" s="15">
        <f>100+7341</f>
        <v>7441</v>
      </c>
    </row>
    <row r="233" spans="1:4" ht="47.25" customHeight="1">
      <c r="A233" s="21" t="s">
        <v>197</v>
      </c>
      <c r="B233" s="30" t="s">
        <v>77</v>
      </c>
      <c r="C233" s="30"/>
      <c r="D233" s="31">
        <f>D234</f>
        <v>50000</v>
      </c>
    </row>
    <row r="234" spans="1:4" ht="45" customHeight="1">
      <c r="A234" s="20" t="s">
        <v>230</v>
      </c>
      <c r="B234" s="32" t="s">
        <v>78</v>
      </c>
      <c r="C234" s="32"/>
      <c r="D234" s="33">
        <f>SUM(D235:D235)</f>
        <v>50000</v>
      </c>
    </row>
    <row r="235" spans="1:4" ht="87" customHeight="1">
      <c r="A235" s="17" t="s">
        <v>198</v>
      </c>
      <c r="B235" s="16" t="s">
        <v>79</v>
      </c>
      <c r="C235" s="16">
        <v>200</v>
      </c>
      <c r="D235" s="15">
        <v>50000</v>
      </c>
    </row>
    <row r="236" spans="1:4" s="3" customFormat="1" ht="74.25" customHeight="1">
      <c r="A236" s="21" t="s">
        <v>397</v>
      </c>
      <c r="B236" s="30" t="s">
        <v>80</v>
      </c>
      <c r="C236" s="30"/>
      <c r="D236" s="31">
        <f>D237</f>
        <v>50000</v>
      </c>
    </row>
    <row r="237" spans="1:4" ht="65.25" customHeight="1">
      <c r="A237" s="20" t="s">
        <v>82</v>
      </c>
      <c r="B237" s="32" t="s">
        <v>81</v>
      </c>
      <c r="C237" s="32"/>
      <c r="D237" s="33">
        <f>D238</f>
        <v>50000</v>
      </c>
    </row>
    <row r="238" spans="1:4" s="5" customFormat="1" ht="71.25" customHeight="1">
      <c r="A238" s="17" t="s">
        <v>179</v>
      </c>
      <c r="B238" s="16" t="s">
        <v>83</v>
      </c>
      <c r="C238" s="16">
        <v>200</v>
      </c>
      <c r="D238" s="15">
        <v>50000</v>
      </c>
    </row>
    <row r="239" spans="1:4" s="3" customFormat="1" ht="68.25" customHeight="1">
      <c r="A239" s="21" t="s">
        <v>539</v>
      </c>
      <c r="B239" s="30" t="s">
        <v>84</v>
      </c>
      <c r="C239" s="30"/>
      <c r="D239" s="31">
        <f>D240</f>
        <v>588094</v>
      </c>
    </row>
    <row r="240" spans="1:4" s="3" customFormat="1" ht="45" customHeight="1">
      <c r="A240" s="20" t="s">
        <v>231</v>
      </c>
      <c r="B240" s="32" t="s">
        <v>85</v>
      </c>
      <c r="C240" s="32"/>
      <c r="D240" s="33">
        <f>SUM(D241:D242)</f>
        <v>588094</v>
      </c>
    </row>
    <row r="241" spans="1:4" s="3" customFormat="1" ht="84" customHeight="1">
      <c r="A241" s="17" t="s">
        <v>574</v>
      </c>
      <c r="B241" s="16" t="s">
        <v>573</v>
      </c>
      <c r="C241" s="16">
        <v>200</v>
      </c>
      <c r="D241" s="15">
        <v>40000</v>
      </c>
    </row>
    <row r="242" spans="1:4" ht="87" customHeight="1">
      <c r="A242" s="19" t="s">
        <v>295</v>
      </c>
      <c r="B242" s="16" t="s">
        <v>296</v>
      </c>
      <c r="C242" s="16">
        <v>600</v>
      </c>
      <c r="D242" s="15">
        <f>152804+265290+130000</f>
        <v>548094</v>
      </c>
    </row>
    <row r="243" spans="1:4" s="3" customFormat="1" ht="73.5" customHeight="1">
      <c r="A243" s="24" t="s">
        <v>461</v>
      </c>
      <c r="B243" s="30" t="s">
        <v>297</v>
      </c>
      <c r="C243" s="16"/>
      <c r="D243" s="31">
        <f>D244</f>
        <v>512000</v>
      </c>
    </row>
    <row r="244" spans="1:4" ht="48" customHeight="1">
      <c r="A244" s="22" t="s">
        <v>298</v>
      </c>
      <c r="B244" s="32" t="s">
        <v>299</v>
      </c>
      <c r="C244" s="16"/>
      <c r="D244" s="33">
        <f>D245+D246</f>
        <v>512000</v>
      </c>
    </row>
    <row r="245" spans="1:4" ht="89.25" customHeight="1">
      <c r="A245" s="19" t="s">
        <v>300</v>
      </c>
      <c r="B245" s="16" t="s">
        <v>301</v>
      </c>
      <c r="C245" s="16">
        <v>200</v>
      </c>
      <c r="D245" s="15">
        <f>210000+270000</f>
        <v>480000</v>
      </c>
    </row>
    <row r="246" spans="1:4" ht="89.25" customHeight="1">
      <c r="A246" s="19" t="s">
        <v>465</v>
      </c>
      <c r="B246" s="16" t="s">
        <v>301</v>
      </c>
      <c r="C246" s="16">
        <v>600</v>
      </c>
      <c r="D246" s="15">
        <f>3000+29000</f>
        <v>32000</v>
      </c>
    </row>
    <row r="247" spans="1:4" ht="105.75" customHeight="1">
      <c r="A247" s="21" t="s">
        <v>302</v>
      </c>
      <c r="B247" s="30" t="s">
        <v>86</v>
      </c>
      <c r="C247" s="30"/>
      <c r="D247" s="31">
        <f>D248+D254+D259</f>
        <v>3499897.11</v>
      </c>
    </row>
    <row r="248" spans="1:4" ht="49.5" customHeight="1">
      <c r="A248" s="21" t="s">
        <v>232</v>
      </c>
      <c r="B248" s="30" t="s">
        <v>87</v>
      </c>
      <c r="C248" s="30"/>
      <c r="D248" s="31">
        <f>D249</f>
        <v>257900</v>
      </c>
    </row>
    <row r="249" spans="1:4" s="5" customFormat="1" ht="66.75" customHeight="1">
      <c r="A249" s="22" t="s">
        <v>303</v>
      </c>
      <c r="B249" s="32" t="s">
        <v>304</v>
      </c>
      <c r="C249" s="32"/>
      <c r="D249" s="33">
        <f>SUM(D250:D253)</f>
        <v>257900</v>
      </c>
    </row>
    <row r="250" spans="1:4" s="3" customFormat="1" ht="104.25" customHeight="1">
      <c r="A250" s="17" t="s">
        <v>180</v>
      </c>
      <c r="B250" s="16" t="s">
        <v>305</v>
      </c>
      <c r="C250" s="16">
        <v>200</v>
      </c>
      <c r="D250" s="15">
        <v>18800</v>
      </c>
    </row>
    <row r="251" spans="1:4" ht="105.75" customHeight="1">
      <c r="A251" s="17" t="s">
        <v>181</v>
      </c>
      <c r="B251" s="16" t="s">
        <v>306</v>
      </c>
      <c r="C251" s="16">
        <v>200</v>
      </c>
      <c r="D251" s="15">
        <v>4300</v>
      </c>
    </row>
    <row r="252" spans="1:4" ht="104.25" customHeight="1">
      <c r="A252" s="17" t="s">
        <v>233</v>
      </c>
      <c r="B252" s="16" t="s">
        <v>307</v>
      </c>
      <c r="C252" s="16">
        <v>200</v>
      </c>
      <c r="D252" s="15">
        <v>204800</v>
      </c>
    </row>
    <row r="253" spans="1:4" ht="89.25" customHeight="1">
      <c r="A253" s="17" t="s">
        <v>468</v>
      </c>
      <c r="B253" s="16" t="s">
        <v>467</v>
      </c>
      <c r="C253" s="16">
        <v>200</v>
      </c>
      <c r="D253" s="15">
        <v>30000</v>
      </c>
    </row>
    <row r="254" spans="1:4" s="5" customFormat="1" ht="56.25">
      <c r="A254" s="21" t="s">
        <v>234</v>
      </c>
      <c r="B254" s="30" t="s">
        <v>88</v>
      </c>
      <c r="C254" s="30"/>
      <c r="D254" s="31">
        <f>D255</f>
        <v>387000</v>
      </c>
    </row>
    <row r="255" spans="1:4" s="3" customFormat="1" ht="66" customHeight="1">
      <c r="A255" s="22" t="s">
        <v>308</v>
      </c>
      <c r="B255" s="32" t="s">
        <v>309</v>
      </c>
      <c r="C255" s="32"/>
      <c r="D255" s="33">
        <f>SUM(D256:D258)</f>
        <v>387000</v>
      </c>
    </row>
    <row r="256" spans="1:4" ht="93.75">
      <c r="A256" s="17" t="s">
        <v>374</v>
      </c>
      <c r="B256" s="16" t="s">
        <v>310</v>
      </c>
      <c r="C256" s="16">
        <v>200</v>
      </c>
      <c r="D256" s="15">
        <v>130300</v>
      </c>
    </row>
    <row r="257" spans="1:4" ht="75">
      <c r="A257" s="17" t="s">
        <v>489</v>
      </c>
      <c r="B257" s="16" t="s">
        <v>310</v>
      </c>
      <c r="C257" s="16">
        <v>800</v>
      </c>
      <c r="D257" s="15">
        <v>6000</v>
      </c>
    </row>
    <row r="258" spans="1:4" ht="93.75">
      <c r="A258" s="19" t="s">
        <v>396</v>
      </c>
      <c r="B258" s="16" t="s">
        <v>375</v>
      </c>
      <c r="C258" s="16">
        <v>600</v>
      </c>
      <c r="D258" s="15">
        <v>250700</v>
      </c>
    </row>
    <row r="259" spans="1:4" s="3" customFormat="1" ht="71.25" customHeight="1">
      <c r="A259" s="24" t="s">
        <v>311</v>
      </c>
      <c r="B259" s="30" t="s">
        <v>312</v>
      </c>
      <c r="C259" s="16"/>
      <c r="D259" s="31">
        <f>D260</f>
        <v>2854997.11</v>
      </c>
    </row>
    <row r="260" spans="1:4" ht="66" customHeight="1">
      <c r="A260" s="22" t="s">
        <v>313</v>
      </c>
      <c r="B260" s="32" t="s">
        <v>314</v>
      </c>
      <c r="C260" s="16"/>
      <c r="D260" s="33">
        <f>SUM(D261:D268)</f>
        <v>2854997.11</v>
      </c>
    </row>
    <row r="261" spans="1:4" ht="131.25">
      <c r="A261" s="19" t="s">
        <v>315</v>
      </c>
      <c r="B261" s="16" t="s">
        <v>540</v>
      </c>
      <c r="C261" s="16">
        <v>100</v>
      </c>
      <c r="D261" s="15">
        <v>2075411.59</v>
      </c>
    </row>
    <row r="262" spans="1:4" s="5" customFormat="1" ht="87" customHeight="1">
      <c r="A262" s="19" t="s">
        <v>316</v>
      </c>
      <c r="B262" s="16" t="s">
        <v>540</v>
      </c>
      <c r="C262" s="16">
        <v>200</v>
      </c>
      <c r="D262" s="15">
        <f>182185+1900.52+75000</f>
        <v>259085.52</v>
      </c>
    </row>
    <row r="263" spans="1:4" s="5" customFormat="1" ht="66.75" customHeight="1">
      <c r="A263" s="19" t="s">
        <v>367</v>
      </c>
      <c r="B263" s="16" t="s">
        <v>540</v>
      </c>
      <c r="C263" s="16">
        <v>800</v>
      </c>
      <c r="D263" s="15">
        <v>1500</v>
      </c>
    </row>
    <row r="264" spans="1:4" s="3" customFormat="1" ht="68.25" customHeight="1">
      <c r="A264" s="19" t="s">
        <v>317</v>
      </c>
      <c r="B264" s="16" t="s">
        <v>318</v>
      </c>
      <c r="C264" s="16">
        <v>200</v>
      </c>
      <c r="D264" s="15">
        <v>10000</v>
      </c>
    </row>
    <row r="265" spans="1:4" ht="63.75" customHeight="1">
      <c r="A265" s="19" t="s">
        <v>182</v>
      </c>
      <c r="B265" s="16" t="s">
        <v>319</v>
      </c>
      <c r="C265" s="16">
        <v>200</v>
      </c>
      <c r="D265" s="15">
        <v>10000</v>
      </c>
    </row>
    <row r="266" spans="1:4" ht="85.5" customHeight="1">
      <c r="A266" s="19" t="s">
        <v>320</v>
      </c>
      <c r="B266" s="16" t="s">
        <v>321</v>
      </c>
      <c r="C266" s="16">
        <v>200</v>
      </c>
      <c r="D266" s="15">
        <f>135000+300000-5000</f>
        <v>430000</v>
      </c>
    </row>
    <row r="267" spans="1:4" ht="51" customHeight="1">
      <c r="A267" s="19" t="s">
        <v>385</v>
      </c>
      <c r="B267" s="16" t="s">
        <v>321</v>
      </c>
      <c r="C267" s="16">
        <v>800</v>
      </c>
      <c r="D267" s="15">
        <f>20000+5000</f>
        <v>25000</v>
      </c>
    </row>
    <row r="268" spans="1:4" ht="112.5">
      <c r="A268" s="19" t="s">
        <v>459</v>
      </c>
      <c r="B268" s="16" t="s">
        <v>322</v>
      </c>
      <c r="C268" s="16">
        <v>600</v>
      </c>
      <c r="D268" s="15">
        <v>44000</v>
      </c>
    </row>
    <row r="269" spans="1:4" s="5" customFormat="1" ht="66" customHeight="1">
      <c r="A269" s="21" t="s">
        <v>235</v>
      </c>
      <c r="B269" s="30" t="s">
        <v>89</v>
      </c>
      <c r="C269" s="30"/>
      <c r="D269" s="31">
        <f>D270+D276+D281+D285</f>
        <v>1919000</v>
      </c>
    </row>
    <row r="270" spans="1:4" s="3" customFormat="1" ht="49.5" customHeight="1">
      <c r="A270" s="21" t="s">
        <v>236</v>
      </c>
      <c r="B270" s="30" t="s">
        <v>90</v>
      </c>
      <c r="C270" s="30"/>
      <c r="D270" s="31">
        <f>D271</f>
        <v>135000</v>
      </c>
    </row>
    <row r="271" spans="1:4" ht="49.5" customHeight="1">
      <c r="A271" s="20" t="s">
        <v>237</v>
      </c>
      <c r="B271" s="32" t="s">
        <v>91</v>
      </c>
      <c r="C271" s="32"/>
      <c r="D271" s="33">
        <f>SUM(D272:D275)</f>
        <v>135000</v>
      </c>
    </row>
    <row r="272" spans="1:4" s="5" customFormat="1" ht="112.5">
      <c r="A272" s="19" t="s">
        <v>323</v>
      </c>
      <c r="B272" s="16" t="s">
        <v>92</v>
      </c>
      <c r="C272" s="16">
        <v>800</v>
      </c>
      <c r="D272" s="15">
        <v>45000</v>
      </c>
    </row>
    <row r="273" spans="1:4" s="5" customFormat="1" ht="104.25" customHeight="1">
      <c r="A273" s="19" t="s">
        <v>324</v>
      </c>
      <c r="B273" s="16" t="s">
        <v>93</v>
      </c>
      <c r="C273" s="16">
        <v>800</v>
      </c>
      <c r="D273" s="15">
        <v>45000</v>
      </c>
    </row>
    <row r="274" spans="1:4" s="3" customFormat="1" ht="105.75" customHeight="1">
      <c r="A274" s="19" t="s">
        <v>325</v>
      </c>
      <c r="B274" s="16" t="s">
        <v>326</v>
      </c>
      <c r="C274" s="16">
        <v>800</v>
      </c>
      <c r="D274" s="15">
        <v>20000</v>
      </c>
    </row>
    <row r="275" spans="1:4" ht="84" customHeight="1">
      <c r="A275" s="19" t="s">
        <v>327</v>
      </c>
      <c r="B275" s="16" t="s">
        <v>328</v>
      </c>
      <c r="C275" s="16">
        <v>800</v>
      </c>
      <c r="D275" s="15">
        <v>25000</v>
      </c>
    </row>
    <row r="276" spans="1:4" ht="75">
      <c r="A276" s="21" t="s">
        <v>238</v>
      </c>
      <c r="B276" s="30" t="s">
        <v>94</v>
      </c>
      <c r="C276" s="30"/>
      <c r="D276" s="31">
        <f>D277</f>
        <v>1110000</v>
      </c>
    </row>
    <row r="277" spans="1:4" s="3" customFormat="1" ht="52.5" customHeight="1">
      <c r="A277" s="20" t="s">
        <v>239</v>
      </c>
      <c r="B277" s="32" t="s">
        <v>95</v>
      </c>
      <c r="C277" s="32"/>
      <c r="D277" s="33">
        <f>SUM(D278:D280)</f>
        <v>1110000</v>
      </c>
    </row>
    <row r="278" spans="1:4" s="5" customFormat="1" ht="99.75" customHeight="1">
      <c r="A278" s="19" t="s">
        <v>534</v>
      </c>
      <c r="B278" s="16" t="s">
        <v>503</v>
      </c>
      <c r="C278" s="16">
        <v>200</v>
      </c>
      <c r="D278" s="15">
        <v>350000</v>
      </c>
    </row>
    <row r="279" spans="1:4" s="5" customFormat="1" ht="150" customHeight="1">
      <c r="A279" s="19" t="s">
        <v>505</v>
      </c>
      <c r="B279" s="16" t="s">
        <v>504</v>
      </c>
      <c r="C279" s="16">
        <v>200</v>
      </c>
      <c r="D279" s="15">
        <f>248500+11500+300000+100000</f>
        <v>660000</v>
      </c>
    </row>
    <row r="280" spans="1:4" s="5" customFormat="1" ht="70.5" customHeight="1">
      <c r="A280" s="19" t="s">
        <v>329</v>
      </c>
      <c r="B280" s="16" t="s">
        <v>533</v>
      </c>
      <c r="C280" s="16">
        <v>200</v>
      </c>
      <c r="D280" s="15">
        <v>100000</v>
      </c>
    </row>
    <row r="281" spans="1:4" s="3" customFormat="1" ht="85.5" customHeight="1">
      <c r="A281" s="21" t="s">
        <v>240</v>
      </c>
      <c r="B281" s="30" t="s">
        <v>96</v>
      </c>
      <c r="C281" s="30"/>
      <c r="D281" s="31">
        <f>D282</f>
        <v>254000</v>
      </c>
    </row>
    <row r="282" spans="1:4" ht="50.25" customHeight="1">
      <c r="A282" s="20" t="s">
        <v>241</v>
      </c>
      <c r="B282" s="32" t="s">
        <v>97</v>
      </c>
      <c r="C282" s="32"/>
      <c r="D282" s="33">
        <f>SUM(D283:D284)</f>
        <v>254000</v>
      </c>
    </row>
    <row r="283" spans="1:4" ht="150" customHeight="1">
      <c r="A283" s="17" t="s">
        <v>541</v>
      </c>
      <c r="B283" s="16" t="s">
        <v>331</v>
      </c>
      <c r="C283" s="16">
        <v>200</v>
      </c>
      <c r="D283" s="15">
        <f>254000-100000</f>
        <v>154000</v>
      </c>
    </row>
    <row r="284" spans="1:4" ht="103.5" customHeight="1">
      <c r="A284" s="17" t="s">
        <v>330</v>
      </c>
      <c r="B284" s="16" t="s">
        <v>376</v>
      </c>
      <c r="C284" s="16">
        <v>200</v>
      </c>
      <c r="D284" s="15">
        <v>100000</v>
      </c>
    </row>
    <row r="285" spans="1:4" s="3" customFormat="1" ht="124.5" customHeight="1">
      <c r="A285" s="24" t="s">
        <v>553</v>
      </c>
      <c r="B285" s="30" t="s">
        <v>548</v>
      </c>
      <c r="C285" s="16"/>
      <c r="D285" s="31">
        <f>D286</f>
        <v>420000</v>
      </c>
    </row>
    <row r="286" spans="1:4" ht="102.75" customHeight="1">
      <c r="A286" s="22" t="s">
        <v>535</v>
      </c>
      <c r="B286" s="32" t="s">
        <v>549</v>
      </c>
      <c r="C286" s="16"/>
      <c r="D286" s="33">
        <f>SUM(D287:D289)</f>
        <v>420000</v>
      </c>
    </row>
    <row r="287" spans="1:4" ht="118.5" customHeight="1">
      <c r="A287" s="19" t="s">
        <v>506</v>
      </c>
      <c r="B287" s="16" t="s">
        <v>550</v>
      </c>
      <c r="C287" s="16">
        <v>200</v>
      </c>
      <c r="D287" s="15">
        <f>20000+50000</f>
        <v>70000</v>
      </c>
    </row>
    <row r="288" spans="1:4" ht="83.25" customHeight="1">
      <c r="A288" s="19" t="s">
        <v>507</v>
      </c>
      <c r="B288" s="16" t="s">
        <v>551</v>
      </c>
      <c r="C288" s="16">
        <v>200</v>
      </c>
      <c r="D288" s="15">
        <f>300000-50000</f>
        <v>250000</v>
      </c>
    </row>
    <row r="289" spans="1:4" ht="88.5" customHeight="1">
      <c r="A289" s="19" t="s">
        <v>508</v>
      </c>
      <c r="B289" s="16" t="s">
        <v>552</v>
      </c>
      <c r="C289" s="16">
        <v>200</v>
      </c>
      <c r="D289" s="15">
        <v>100000</v>
      </c>
    </row>
    <row r="290" spans="1:4" ht="83.25" customHeight="1">
      <c r="A290" s="21" t="s">
        <v>542</v>
      </c>
      <c r="B290" s="30" t="s">
        <v>98</v>
      </c>
      <c r="C290" s="30"/>
      <c r="D290" s="31">
        <f>D291</f>
        <v>460000</v>
      </c>
    </row>
    <row r="291" spans="1:4" s="5" customFormat="1" ht="66.75" customHeight="1">
      <c r="A291" s="21" t="s">
        <v>242</v>
      </c>
      <c r="B291" s="30" t="s">
        <v>99</v>
      </c>
      <c r="C291" s="30"/>
      <c r="D291" s="31">
        <f>D292</f>
        <v>460000</v>
      </c>
    </row>
    <row r="292" spans="1:4" s="5" customFormat="1" ht="65.25" customHeight="1">
      <c r="A292" s="20" t="s">
        <v>243</v>
      </c>
      <c r="B292" s="32" t="s">
        <v>100</v>
      </c>
      <c r="C292" s="32"/>
      <c r="D292" s="33">
        <f>SUM(D293:D294)</f>
        <v>460000</v>
      </c>
    </row>
    <row r="293" spans="1:4" s="3" customFormat="1" ht="105.75" customHeight="1">
      <c r="A293" s="17" t="s">
        <v>244</v>
      </c>
      <c r="B293" s="16" t="s">
        <v>101</v>
      </c>
      <c r="C293" s="16">
        <v>200</v>
      </c>
      <c r="D293" s="15">
        <v>250000</v>
      </c>
    </row>
    <row r="294" spans="1:4" s="3" customFormat="1" ht="106.5" customHeight="1">
      <c r="A294" s="17" t="s">
        <v>380</v>
      </c>
      <c r="B294" s="16" t="s">
        <v>101</v>
      </c>
      <c r="C294" s="16">
        <v>600</v>
      </c>
      <c r="D294" s="15">
        <v>210000</v>
      </c>
    </row>
    <row r="295" spans="1:4" ht="103.5" customHeight="1">
      <c r="A295" s="21" t="s">
        <v>103</v>
      </c>
      <c r="B295" s="30" t="s">
        <v>102</v>
      </c>
      <c r="C295" s="30"/>
      <c r="D295" s="31">
        <f>D296+D307+D304</f>
        <v>378630</v>
      </c>
    </row>
    <row r="296" spans="1:4" ht="85.5" customHeight="1">
      <c r="A296" s="21" t="s">
        <v>187</v>
      </c>
      <c r="B296" s="30" t="s">
        <v>104</v>
      </c>
      <c r="C296" s="30"/>
      <c r="D296" s="31">
        <f>D297+D300</f>
        <v>163830</v>
      </c>
    </row>
    <row r="297" spans="1:4" ht="70.5" customHeight="1">
      <c r="A297" s="20" t="s">
        <v>106</v>
      </c>
      <c r="B297" s="32" t="s">
        <v>105</v>
      </c>
      <c r="C297" s="32"/>
      <c r="D297" s="33">
        <f>SUM(D298:D299)</f>
        <v>20000</v>
      </c>
    </row>
    <row r="298" spans="1:4" s="5" customFormat="1" ht="102" customHeight="1">
      <c r="A298" s="17" t="s">
        <v>183</v>
      </c>
      <c r="B298" s="16" t="s">
        <v>107</v>
      </c>
      <c r="C298" s="16">
        <v>200</v>
      </c>
      <c r="D298" s="15">
        <v>10000</v>
      </c>
    </row>
    <row r="299" spans="1:4" s="5" customFormat="1" ht="87.75" customHeight="1">
      <c r="A299" s="17" t="s">
        <v>332</v>
      </c>
      <c r="B299" s="16" t="s">
        <v>108</v>
      </c>
      <c r="C299" s="16">
        <v>200</v>
      </c>
      <c r="D299" s="15">
        <v>10000</v>
      </c>
    </row>
    <row r="300" spans="1:4" ht="67.5" customHeight="1">
      <c r="A300" s="20" t="s">
        <v>110</v>
      </c>
      <c r="B300" s="32" t="s">
        <v>109</v>
      </c>
      <c r="C300" s="32"/>
      <c r="D300" s="33">
        <f>SUM(D301:D303)</f>
        <v>143830</v>
      </c>
    </row>
    <row r="301" spans="1:4" ht="83.25" customHeight="1">
      <c r="A301" s="17" t="s">
        <v>184</v>
      </c>
      <c r="B301" s="16" t="s">
        <v>111</v>
      </c>
      <c r="C301" s="16">
        <v>200</v>
      </c>
      <c r="D301" s="15">
        <v>60000</v>
      </c>
    </row>
    <row r="302" spans="1:4" ht="84.75" customHeight="1">
      <c r="A302" s="17" t="s">
        <v>186</v>
      </c>
      <c r="B302" s="16" t="s">
        <v>111</v>
      </c>
      <c r="C302" s="16">
        <v>600</v>
      </c>
      <c r="D302" s="15">
        <v>10000</v>
      </c>
    </row>
    <row r="303" spans="1:4" ht="76.5" customHeight="1">
      <c r="A303" s="17" t="s">
        <v>666</v>
      </c>
      <c r="B303" s="16" t="s">
        <v>665</v>
      </c>
      <c r="C303" s="16">
        <v>600</v>
      </c>
      <c r="D303" s="15">
        <v>73830</v>
      </c>
    </row>
    <row r="304" spans="1:4" ht="74.25" customHeight="1">
      <c r="A304" s="21" t="s">
        <v>660</v>
      </c>
      <c r="B304" s="30" t="s">
        <v>664</v>
      </c>
      <c r="C304" s="30"/>
      <c r="D304" s="31">
        <f>D305</f>
        <v>60000</v>
      </c>
    </row>
    <row r="305" spans="1:4" ht="84.75" customHeight="1">
      <c r="A305" s="20" t="s">
        <v>661</v>
      </c>
      <c r="B305" s="32" t="s">
        <v>663</v>
      </c>
      <c r="C305" s="32"/>
      <c r="D305" s="33">
        <f>D306</f>
        <v>60000</v>
      </c>
    </row>
    <row r="306" spans="1:4" ht="87.75" customHeight="1">
      <c r="A306" s="17" t="s">
        <v>692</v>
      </c>
      <c r="B306" s="16" t="s">
        <v>662</v>
      </c>
      <c r="C306" s="16">
        <v>300</v>
      </c>
      <c r="D306" s="15">
        <f>30000+30000</f>
        <v>60000</v>
      </c>
    </row>
    <row r="307" spans="1:4" s="3" customFormat="1" ht="146.25" customHeight="1">
      <c r="A307" s="21" t="s">
        <v>381</v>
      </c>
      <c r="B307" s="30" t="s">
        <v>112</v>
      </c>
      <c r="C307" s="30"/>
      <c r="D307" s="31">
        <f>D308</f>
        <v>154800</v>
      </c>
    </row>
    <row r="308" spans="1:4" ht="70.5" customHeight="1">
      <c r="A308" s="20" t="s">
        <v>382</v>
      </c>
      <c r="B308" s="32" t="s">
        <v>113</v>
      </c>
      <c r="C308" s="32"/>
      <c r="D308" s="33">
        <f>D309</f>
        <v>154800</v>
      </c>
    </row>
    <row r="309" spans="1:4" ht="144.75" customHeight="1">
      <c r="A309" s="17" t="s">
        <v>383</v>
      </c>
      <c r="B309" s="16" t="s">
        <v>114</v>
      </c>
      <c r="C309" s="16">
        <v>600</v>
      </c>
      <c r="D309" s="15">
        <v>154800</v>
      </c>
    </row>
    <row r="310" spans="1:4" ht="90" customHeight="1">
      <c r="A310" s="21" t="s">
        <v>245</v>
      </c>
      <c r="B310" s="30" t="s">
        <v>115</v>
      </c>
      <c r="C310" s="30"/>
      <c r="D310" s="31">
        <f>D311+D327+D334+D331</f>
        <v>49102129.94</v>
      </c>
    </row>
    <row r="311" spans="1:4" ht="93" customHeight="1">
      <c r="A311" s="21" t="s">
        <v>246</v>
      </c>
      <c r="B311" s="30" t="s">
        <v>116</v>
      </c>
      <c r="C311" s="30"/>
      <c r="D311" s="31">
        <f>D312+D314+D318+D323</f>
        <v>43607279.32</v>
      </c>
    </row>
    <row r="312" spans="1:4" s="5" customFormat="1" ht="63" customHeight="1">
      <c r="A312" s="20" t="s">
        <v>118</v>
      </c>
      <c r="B312" s="32" t="s">
        <v>117</v>
      </c>
      <c r="C312" s="32"/>
      <c r="D312" s="33">
        <f>D313</f>
        <v>1094942.19</v>
      </c>
    </row>
    <row r="313" spans="1:4" s="3" customFormat="1" ht="126" customHeight="1">
      <c r="A313" s="17" t="s">
        <v>160</v>
      </c>
      <c r="B313" s="16" t="s">
        <v>119</v>
      </c>
      <c r="C313" s="16">
        <v>100</v>
      </c>
      <c r="D313" s="15">
        <f>1083311.29+11630.9</f>
        <v>1094942.19</v>
      </c>
    </row>
    <row r="314" spans="1:4" ht="88.5" customHeight="1">
      <c r="A314" s="20" t="s">
        <v>247</v>
      </c>
      <c r="B314" s="32" t="s">
        <v>120</v>
      </c>
      <c r="C314" s="32"/>
      <c r="D314" s="33">
        <f>SUM(D315:D317)</f>
        <v>41989405.85</v>
      </c>
    </row>
    <row r="315" spans="1:4" ht="162" customHeight="1">
      <c r="A315" s="17" t="s">
        <v>248</v>
      </c>
      <c r="B315" s="16" t="s">
        <v>121</v>
      </c>
      <c r="C315" s="16">
        <v>100</v>
      </c>
      <c r="D315" s="15">
        <f>19446368.16+5527002.12+2094978.25+5316859.11+3331050.34+22552.71+280362.27+63059.5+35900.91+158438+55241.9+199866.01+57758.35+22660.37+1270</f>
        <v>36613368</v>
      </c>
    </row>
    <row r="316" spans="1:4" s="5" customFormat="1" ht="106.5" customHeight="1">
      <c r="A316" s="17" t="s">
        <v>543</v>
      </c>
      <c r="B316" s="16" t="s">
        <v>121</v>
      </c>
      <c r="C316" s="16">
        <v>200</v>
      </c>
      <c r="D316" s="15">
        <f>2895890.46+1029095.8+137000+807656.33+56892.1-20552.71+44895.43+217744.44-7500-10000-1270</f>
        <v>5149851.85</v>
      </c>
    </row>
    <row r="317" spans="1:4" s="3" customFormat="1" ht="85.5" customHeight="1">
      <c r="A317" s="17" t="s">
        <v>249</v>
      </c>
      <c r="B317" s="16" t="s">
        <v>121</v>
      </c>
      <c r="C317" s="16">
        <v>800</v>
      </c>
      <c r="D317" s="15">
        <f>161486+10000+6700-2000+50000</f>
        <v>226186</v>
      </c>
    </row>
    <row r="318" spans="1:4" s="5" customFormat="1" ht="66" customHeight="1">
      <c r="A318" s="20" t="s">
        <v>250</v>
      </c>
      <c r="B318" s="32" t="s">
        <v>122</v>
      </c>
      <c r="C318" s="32"/>
      <c r="D318" s="33">
        <f>SUM(D319:D322)</f>
        <v>87700</v>
      </c>
    </row>
    <row r="319" spans="1:4" s="5" customFormat="1" ht="123" customHeight="1">
      <c r="A319" s="17" t="s">
        <v>251</v>
      </c>
      <c r="B319" s="16" t="s">
        <v>123</v>
      </c>
      <c r="C319" s="16">
        <v>200</v>
      </c>
      <c r="D319" s="15">
        <v>8000</v>
      </c>
    </row>
    <row r="320" spans="1:4" s="3" customFormat="1" ht="125.25" customHeight="1">
      <c r="A320" s="27" t="s">
        <v>252</v>
      </c>
      <c r="B320" s="16" t="s">
        <v>155</v>
      </c>
      <c r="C320" s="16">
        <v>200</v>
      </c>
      <c r="D320" s="15">
        <f>27000+8000+8000+8000+10000</f>
        <v>61000</v>
      </c>
    </row>
    <row r="321" spans="1:4" ht="102.75" customHeight="1">
      <c r="A321" s="17" t="s">
        <v>253</v>
      </c>
      <c r="B321" s="16" t="s">
        <v>124</v>
      </c>
      <c r="C321" s="16">
        <v>200</v>
      </c>
      <c r="D321" s="15">
        <v>1500</v>
      </c>
    </row>
    <row r="322" spans="1:4" s="3" customFormat="1" ht="85.5" customHeight="1">
      <c r="A322" s="19" t="s">
        <v>333</v>
      </c>
      <c r="B322" s="16" t="s">
        <v>334</v>
      </c>
      <c r="C322" s="16">
        <v>200</v>
      </c>
      <c r="D322" s="15">
        <f>9200+8000</f>
        <v>17200</v>
      </c>
    </row>
    <row r="323" spans="1:4" ht="66" customHeight="1">
      <c r="A323" s="20" t="s">
        <v>126</v>
      </c>
      <c r="B323" s="32" t="s">
        <v>125</v>
      </c>
      <c r="C323" s="32"/>
      <c r="D323" s="33">
        <f>SUM(D324:D326)</f>
        <v>435231.28</v>
      </c>
    </row>
    <row r="324" spans="1:4" ht="105.75" customHeight="1">
      <c r="A324" s="17" t="s">
        <v>193</v>
      </c>
      <c r="B324" s="16" t="s">
        <v>127</v>
      </c>
      <c r="C324" s="16">
        <v>200</v>
      </c>
      <c r="D324" s="15">
        <v>11461</v>
      </c>
    </row>
    <row r="325" spans="1:4" ht="163.5" customHeight="1">
      <c r="A325" s="17" t="s">
        <v>194</v>
      </c>
      <c r="B325" s="16" t="s">
        <v>128</v>
      </c>
      <c r="C325" s="16">
        <v>100</v>
      </c>
      <c r="D325" s="15">
        <f>359927.22+3669.28</f>
        <v>363596.5</v>
      </c>
    </row>
    <row r="326" spans="1:4" ht="115.5" customHeight="1">
      <c r="A326" s="17" t="s">
        <v>195</v>
      </c>
      <c r="B326" s="16" t="s">
        <v>128</v>
      </c>
      <c r="C326" s="16">
        <v>200</v>
      </c>
      <c r="D326" s="15">
        <v>60173.78</v>
      </c>
    </row>
    <row r="327" spans="1:4" ht="145.5" customHeight="1">
      <c r="A327" s="24" t="s">
        <v>335</v>
      </c>
      <c r="B327" s="30" t="s">
        <v>129</v>
      </c>
      <c r="C327" s="30"/>
      <c r="D327" s="31">
        <f>D328</f>
        <v>4582422.62</v>
      </c>
    </row>
    <row r="328" spans="1:4" ht="108.75" customHeight="1">
      <c r="A328" s="20" t="s">
        <v>254</v>
      </c>
      <c r="B328" s="32" t="s">
        <v>130</v>
      </c>
      <c r="C328" s="32"/>
      <c r="D328" s="33">
        <f>SUM(D329:D330)</f>
        <v>4582422.62</v>
      </c>
    </row>
    <row r="329" spans="1:4" ht="120" customHeight="1">
      <c r="A329" s="17" t="s">
        <v>669</v>
      </c>
      <c r="B329" s="16" t="s">
        <v>668</v>
      </c>
      <c r="C329" s="16">
        <v>600</v>
      </c>
      <c r="D329" s="15">
        <v>1339026</v>
      </c>
    </row>
    <row r="330" spans="1:4" ht="107.25" customHeight="1">
      <c r="A330" s="17" t="s">
        <v>452</v>
      </c>
      <c r="B330" s="16" t="s">
        <v>451</v>
      </c>
      <c r="C330" s="16">
        <v>600</v>
      </c>
      <c r="D330" s="15">
        <v>3243396.62</v>
      </c>
    </row>
    <row r="331" spans="1:4" ht="89.25" customHeight="1">
      <c r="A331" s="17" t="s">
        <v>728</v>
      </c>
      <c r="B331" s="30" t="s">
        <v>715</v>
      </c>
      <c r="C331" s="16"/>
      <c r="D331" s="31">
        <f>D332</f>
        <v>311492</v>
      </c>
    </row>
    <row r="332" spans="1:4" ht="72.75" customHeight="1">
      <c r="A332" s="20" t="s">
        <v>729</v>
      </c>
      <c r="B332" s="32" t="s">
        <v>716</v>
      </c>
      <c r="C332" s="16"/>
      <c r="D332" s="15">
        <f>D333</f>
        <v>311492</v>
      </c>
    </row>
    <row r="333" spans="1:4" ht="90.75" customHeight="1">
      <c r="A333" s="17" t="s">
        <v>730</v>
      </c>
      <c r="B333" s="16" t="s">
        <v>717</v>
      </c>
      <c r="C333" s="16">
        <v>200</v>
      </c>
      <c r="D333" s="15">
        <v>311492</v>
      </c>
    </row>
    <row r="334" spans="1:4" ht="75">
      <c r="A334" s="24" t="s">
        <v>731</v>
      </c>
      <c r="B334" s="30" t="s">
        <v>336</v>
      </c>
      <c r="C334" s="30"/>
      <c r="D334" s="31">
        <f>D335+D339</f>
        <v>600936</v>
      </c>
    </row>
    <row r="335" spans="1:4" ht="68.25" customHeight="1">
      <c r="A335" s="22" t="s">
        <v>337</v>
      </c>
      <c r="B335" s="32" t="s">
        <v>338</v>
      </c>
      <c r="C335" s="32"/>
      <c r="D335" s="33">
        <f>SUM(D336:D338)</f>
        <v>242230</v>
      </c>
    </row>
    <row r="336" spans="1:4" s="3" customFormat="1" ht="105.75" customHeight="1">
      <c r="A336" s="19" t="s">
        <v>339</v>
      </c>
      <c r="B336" s="16" t="s">
        <v>340</v>
      </c>
      <c r="C336" s="16">
        <v>200</v>
      </c>
      <c r="D336" s="15">
        <f>40450+100000</f>
        <v>140450</v>
      </c>
    </row>
    <row r="337" spans="1:4" ht="122.25" customHeight="1">
      <c r="A337" s="19" t="s">
        <v>341</v>
      </c>
      <c r="B337" s="16" t="s">
        <v>342</v>
      </c>
      <c r="C337" s="16">
        <v>200</v>
      </c>
      <c r="D337" s="15">
        <v>100000</v>
      </c>
    </row>
    <row r="338" spans="1:4" s="3" customFormat="1" ht="99.75" customHeight="1">
      <c r="A338" s="19" t="s">
        <v>343</v>
      </c>
      <c r="B338" s="16" t="s">
        <v>344</v>
      </c>
      <c r="C338" s="16">
        <v>200</v>
      </c>
      <c r="D338" s="15">
        <f>14954-13174</f>
        <v>1780</v>
      </c>
    </row>
    <row r="339" spans="1:4" ht="54.75" customHeight="1">
      <c r="A339" s="22" t="s">
        <v>732</v>
      </c>
      <c r="B339" s="32" t="s">
        <v>345</v>
      </c>
      <c r="C339" s="16"/>
      <c r="D339" s="33">
        <f>SUM(D340:D341)</f>
        <v>358706</v>
      </c>
    </row>
    <row r="340" spans="1:4" ht="82.5" customHeight="1">
      <c r="A340" s="19" t="s">
        <v>346</v>
      </c>
      <c r="B340" s="16" t="s">
        <v>347</v>
      </c>
      <c r="C340" s="16">
        <v>200</v>
      </c>
      <c r="D340" s="15">
        <v>258706</v>
      </c>
    </row>
    <row r="341" spans="1:4" ht="67.5" customHeight="1">
      <c r="A341" s="19" t="s">
        <v>348</v>
      </c>
      <c r="B341" s="16" t="s">
        <v>349</v>
      </c>
      <c r="C341" s="16">
        <v>200</v>
      </c>
      <c r="D341" s="15">
        <v>100000</v>
      </c>
    </row>
    <row r="342" spans="1:4" ht="82.5" customHeight="1">
      <c r="A342" s="21" t="s">
        <v>132</v>
      </c>
      <c r="B342" s="30" t="s">
        <v>131</v>
      </c>
      <c r="C342" s="30"/>
      <c r="D342" s="31">
        <f>D343+D348+D352</f>
        <v>119400</v>
      </c>
    </row>
    <row r="343" spans="1:4" ht="67.5" customHeight="1">
      <c r="A343" s="21" t="s">
        <v>134</v>
      </c>
      <c r="B343" s="30" t="s">
        <v>133</v>
      </c>
      <c r="C343" s="30"/>
      <c r="D343" s="31">
        <f>D344</f>
        <v>89400</v>
      </c>
    </row>
    <row r="344" spans="1:4" ht="44.25" customHeight="1">
      <c r="A344" s="20" t="s">
        <v>136</v>
      </c>
      <c r="B344" s="32" t="s">
        <v>135</v>
      </c>
      <c r="C344" s="32"/>
      <c r="D344" s="33">
        <f>SUM(D345:D347)</f>
        <v>89400</v>
      </c>
    </row>
    <row r="345" spans="1:4" ht="107.25" customHeight="1">
      <c r="A345" s="17" t="s">
        <v>522</v>
      </c>
      <c r="B345" s="16" t="s">
        <v>520</v>
      </c>
      <c r="C345" s="16">
        <v>200</v>
      </c>
      <c r="D345" s="15">
        <v>64400</v>
      </c>
    </row>
    <row r="346" spans="1:4" ht="93.75">
      <c r="A346" s="17" t="s">
        <v>521</v>
      </c>
      <c r="B346" s="16" t="s">
        <v>520</v>
      </c>
      <c r="C346" s="16">
        <v>600</v>
      </c>
      <c r="D346" s="15">
        <v>10000</v>
      </c>
    </row>
    <row r="347" spans="1:4" ht="98.25" customHeight="1">
      <c r="A347" s="17" t="s">
        <v>524</v>
      </c>
      <c r="B347" s="16" t="s">
        <v>523</v>
      </c>
      <c r="C347" s="16">
        <v>200</v>
      </c>
      <c r="D347" s="15">
        <v>15000</v>
      </c>
    </row>
    <row r="348" spans="1:4" s="5" customFormat="1" ht="56.25">
      <c r="A348" s="21" t="s">
        <v>138</v>
      </c>
      <c r="B348" s="30" t="s">
        <v>137</v>
      </c>
      <c r="C348" s="30"/>
      <c r="D348" s="31">
        <f>D349</f>
        <v>20000</v>
      </c>
    </row>
    <row r="349" spans="1:4" s="5" customFormat="1" ht="47.25" customHeight="1">
      <c r="A349" s="20" t="s">
        <v>544</v>
      </c>
      <c r="B349" s="32" t="s">
        <v>139</v>
      </c>
      <c r="C349" s="32"/>
      <c r="D349" s="33">
        <f>SUM(D350:D351)</f>
        <v>20000</v>
      </c>
    </row>
    <row r="350" spans="1:4" ht="100.5" customHeight="1">
      <c r="A350" s="17" t="s">
        <v>185</v>
      </c>
      <c r="B350" s="16" t="s">
        <v>140</v>
      </c>
      <c r="C350" s="16">
        <v>200</v>
      </c>
      <c r="D350" s="15">
        <v>10000</v>
      </c>
    </row>
    <row r="351" spans="1:4" ht="105.75" customHeight="1">
      <c r="A351" s="17" t="s">
        <v>526</v>
      </c>
      <c r="B351" s="16" t="s">
        <v>525</v>
      </c>
      <c r="C351" s="16">
        <v>200</v>
      </c>
      <c r="D351" s="15">
        <v>10000</v>
      </c>
    </row>
    <row r="352" spans="1:4" ht="52.5" customHeight="1">
      <c r="A352" s="21" t="s">
        <v>529</v>
      </c>
      <c r="B352" s="30" t="s">
        <v>527</v>
      </c>
      <c r="C352" s="30"/>
      <c r="D352" s="31">
        <f>D353</f>
        <v>10000</v>
      </c>
    </row>
    <row r="353" spans="1:4" ht="55.5" customHeight="1">
      <c r="A353" s="20" t="s">
        <v>530</v>
      </c>
      <c r="B353" s="32" t="s">
        <v>528</v>
      </c>
      <c r="C353" s="32"/>
      <c r="D353" s="33">
        <f>D354</f>
        <v>10000</v>
      </c>
    </row>
    <row r="354" spans="1:4" ht="105.75" customHeight="1">
      <c r="A354" s="17" t="s">
        <v>532</v>
      </c>
      <c r="B354" s="16" t="s">
        <v>531</v>
      </c>
      <c r="C354" s="16">
        <v>200</v>
      </c>
      <c r="D354" s="15">
        <v>10000</v>
      </c>
    </row>
    <row r="355" spans="1:4" s="3" customFormat="1" ht="131.25">
      <c r="A355" s="24" t="s">
        <v>369</v>
      </c>
      <c r="B355" s="30" t="s">
        <v>350</v>
      </c>
      <c r="C355" s="16"/>
      <c r="D355" s="31">
        <f>D356</f>
        <v>13500</v>
      </c>
    </row>
    <row r="356" spans="1:4" ht="47.25" customHeight="1">
      <c r="A356" s="21" t="s">
        <v>365</v>
      </c>
      <c r="B356" s="30" t="s">
        <v>351</v>
      </c>
      <c r="C356" s="30"/>
      <c r="D356" s="31">
        <f>D357+D359</f>
        <v>13500</v>
      </c>
    </row>
    <row r="357" spans="1:4" ht="63" customHeight="1">
      <c r="A357" s="22" t="s">
        <v>368</v>
      </c>
      <c r="B357" s="32" t="s">
        <v>352</v>
      </c>
      <c r="C357" s="16"/>
      <c r="D357" s="33">
        <f>SUM(D358)</f>
        <v>12000</v>
      </c>
    </row>
    <row r="358" spans="1:4" ht="104.25" customHeight="1">
      <c r="A358" s="19" t="s">
        <v>353</v>
      </c>
      <c r="B358" s="16" t="s">
        <v>354</v>
      </c>
      <c r="C358" s="16">
        <v>200</v>
      </c>
      <c r="D358" s="15">
        <v>12000</v>
      </c>
    </row>
    <row r="359" spans="1:4" ht="187.5">
      <c r="A359" s="22" t="s">
        <v>355</v>
      </c>
      <c r="B359" s="32" t="s">
        <v>356</v>
      </c>
      <c r="C359" s="16"/>
      <c r="D359" s="33">
        <f>D360</f>
        <v>1500</v>
      </c>
    </row>
    <row r="360" spans="1:4" s="5" customFormat="1" ht="120" customHeight="1">
      <c r="A360" s="19" t="s">
        <v>366</v>
      </c>
      <c r="B360" s="16" t="s">
        <v>357</v>
      </c>
      <c r="C360" s="16">
        <v>200</v>
      </c>
      <c r="D360" s="15">
        <v>1500</v>
      </c>
    </row>
    <row r="361" spans="1:4" ht="81" customHeight="1">
      <c r="A361" s="24" t="s">
        <v>384</v>
      </c>
      <c r="B361" s="30" t="s">
        <v>358</v>
      </c>
      <c r="C361" s="16"/>
      <c r="D361" s="31">
        <f>D362+D366</f>
        <v>538396.94</v>
      </c>
    </row>
    <row r="362" spans="1:4" ht="46.5" customHeight="1">
      <c r="A362" s="21" t="s">
        <v>221</v>
      </c>
      <c r="B362" s="30" t="s">
        <v>359</v>
      </c>
      <c r="C362" s="16"/>
      <c r="D362" s="31">
        <f>D363</f>
        <v>501136.94</v>
      </c>
    </row>
    <row r="363" spans="1:4" ht="45" customHeight="1">
      <c r="A363" s="20" t="s">
        <v>222</v>
      </c>
      <c r="B363" s="32" t="s">
        <v>360</v>
      </c>
      <c r="C363" s="16"/>
      <c r="D363" s="33">
        <f>SUM(D364:D365)</f>
        <v>501136.94</v>
      </c>
    </row>
    <row r="364" spans="1:4" ht="75">
      <c r="A364" s="17" t="s">
        <v>223</v>
      </c>
      <c r="B364" s="16" t="s">
        <v>475</v>
      </c>
      <c r="C364" s="16">
        <v>300</v>
      </c>
      <c r="D364" s="15">
        <v>489982.24</v>
      </c>
    </row>
    <row r="365" spans="1:4" ht="108" customHeight="1">
      <c r="A365" s="19" t="s">
        <v>474</v>
      </c>
      <c r="B365" s="16" t="s">
        <v>473</v>
      </c>
      <c r="C365" s="16">
        <v>300</v>
      </c>
      <c r="D365" s="15">
        <f>11254.7-100</f>
        <v>11154.7</v>
      </c>
    </row>
    <row r="366" spans="1:4" ht="64.5" customHeight="1">
      <c r="A366" s="21" t="s">
        <v>224</v>
      </c>
      <c r="B366" s="30" t="s">
        <v>361</v>
      </c>
      <c r="C366" s="16"/>
      <c r="D366" s="31">
        <f>D367</f>
        <v>37260</v>
      </c>
    </row>
    <row r="367" spans="1:4" ht="63.75" customHeight="1">
      <c r="A367" s="20" t="s">
        <v>225</v>
      </c>
      <c r="B367" s="32" t="s">
        <v>362</v>
      </c>
      <c r="C367" s="16"/>
      <c r="D367" s="33">
        <f>SUM(D368:D368)</f>
        <v>37260</v>
      </c>
    </row>
    <row r="368" spans="1:4" ht="141" customHeight="1">
      <c r="A368" s="19" t="s">
        <v>470</v>
      </c>
      <c r="B368" s="16" t="s">
        <v>469</v>
      </c>
      <c r="C368" s="16">
        <v>300</v>
      </c>
      <c r="D368" s="15">
        <v>37260</v>
      </c>
    </row>
    <row r="369" spans="1:4" ht="86.25" customHeight="1">
      <c r="A369" s="24" t="s">
        <v>422</v>
      </c>
      <c r="B369" s="30" t="s">
        <v>423</v>
      </c>
      <c r="C369" s="30"/>
      <c r="D369" s="31">
        <f>D370</f>
        <v>198950</v>
      </c>
    </row>
    <row r="370" spans="1:4" ht="76.5" customHeight="1">
      <c r="A370" s="24" t="s">
        <v>424</v>
      </c>
      <c r="B370" s="30" t="s">
        <v>425</v>
      </c>
      <c r="C370" s="30"/>
      <c r="D370" s="31">
        <f>D371</f>
        <v>198950</v>
      </c>
    </row>
    <row r="371" spans="1:4" ht="59.25" customHeight="1">
      <c r="A371" s="22" t="s">
        <v>426</v>
      </c>
      <c r="B371" s="32" t="s">
        <v>427</v>
      </c>
      <c r="C371" s="32"/>
      <c r="D371" s="33">
        <f>SUM(D372:D374)</f>
        <v>198950</v>
      </c>
    </row>
    <row r="372" spans="1:4" ht="80.25" customHeight="1">
      <c r="A372" s="19" t="s">
        <v>512</v>
      </c>
      <c r="B372" s="16" t="s">
        <v>513</v>
      </c>
      <c r="C372" s="16">
        <v>200</v>
      </c>
      <c r="D372" s="15">
        <v>4000</v>
      </c>
    </row>
    <row r="373" spans="1:4" ht="93" customHeight="1">
      <c r="A373" s="19" t="s">
        <v>428</v>
      </c>
      <c r="B373" s="16" t="s">
        <v>429</v>
      </c>
      <c r="C373" s="16">
        <v>200</v>
      </c>
      <c r="D373" s="15">
        <f>56000+6000+20000+35750+10300+6000</f>
        <v>134050</v>
      </c>
    </row>
    <row r="374" spans="1:4" ht="93" customHeight="1">
      <c r="A374" s="19" t="s">
        <v>430</v>
      </c>
      <c r="B374" s="16" t="s">
        <v>429</v>
      </c>
      <c r="C374" s="16">
        <v>600</v>
      </c>
      <c r="D374" s="15">
        <f>18000+42900</f>
        <v>60900</v>
      </c>
    </row>
    <row r="375" spans="1:4" ht="50.25" customHeight="1">
      <c r="A375" s="24" t="s">
        <v>514</v>
      </c>
      <c r="B375" s="30" t="s">
        <v>515</v>
      </c>
      <c r="C375" s="30"/>
      <c r="D375" s="31">
        <f>D376</f>
        <v>5725114.74</v>
      </c>
    </row>
    <row r="376" spans="1:4" s="5" customFormat="1" ht="108" customHeight="1">
      <c r="A376" s="21" t="s">
        <v>460</v>
      </c>
      <c r="B376" s="30" t="s">
        <v>141</v>
      </c>
      <c r="C376" s="30"/>
      <c r="D376" s="31">
        <f>SUM(D377:D389)</f>
        <v>5725114.74</v>
      </c>
    </row>
    <row r="377" spans="1:4" s="5" customFormat="1" ht="123" customHeight="1">
      <c r="A377" s="17" t="s">
        <v>255</v>
      </c>
      <c r="B377" s="16" t="s">
        <v>142</v>
      </c>
      <c r="C377" s="16">
        <v>100</v>
      </c>
      <c r="D377" s="15">
        <f>1517039.51+16034.09</f>
        <v>1533073.6</v>
      </c>
    </row>
    <row r="378" spans="1:4" s="5" customFormat="1" ht="81.75" customHeight="1">
      <c r="A378" s="17" t="s">
        <v>256</v>
      </c>
      <c r="B378" s="16" t="s">
        <v>142</v>
      </c>
      <c r="C378" s="16">
        <v>200</v>
      </c>
      <c r="D378" s="15">
        <f>11500+616699</f>
        <v>628199</v>
      </c>
    </row>
    <row r="379" spans="1:4" ht="63.75" customHeight="1">
      <c r="A379" s="17" t="s">
        <v>257</v>
      </c>
      <c r="B379" s="16" t="s">
        <v>142</v>
      </c>
      <c r="C379" s="16">
        <v>800</v>
      </c>
      <c r="D379" s="15">
        <f>3500+14000-11500</f>
        <v>6000</v>
      </c>
    </row>
    <row r="380" spans="1:4" ht="141.75" customHeight="1">
      <c r="A380" s="17" t="s">
        <v>258</v>
      </c>
      <c r="B380" s="16" t="s">
        <v>143</v>
      </c>
      <c r="C380" s="16">
        <v>100</v>
      </c>
      <c r="D380" s="15">
        <f>80899-8899</f>
        <v>72000</v>
      </c>
    </row>
    <row r="381" spans="1:4" ht="145.5" customHeight="1">
      <c r="A381" s="17" t="s">
        <v>161</v>
      </c>
      <c r="B381" s="16" t="s">
        <v>144</v>
      </c>
      <c r="C381" s="16">
        <v>100</v>
      </c>
      <c r="D381" s="15">
        <f>1184510.37+12738.74+27915.82</f>
        <v>1225164.9300000002</v>
      </c>
    </row>
    <row r="382" spans="1:4" ht="83.25" customHeight="1">
      <c r="A382" s="17" t="s">
        <v>259</v>
      </c>
      <c r="B382" s="16" t="s">
        <v>144</v>
      </c>
      <c r="C382" s="16">
        <v>200</v>
      </c>
      <c r="D382" s="15">
        <f>224815+7835</f>
        <v>232650</v>
      </c>
    </row>
    <row r="383" spans="1:4" ht="150">
      <c r="A383" s="17" t="s">
        <v>162</v>
      </c>
      <c r="B383" s="16" t="s">
        <v>145</v>
      </c>
      <c r="C383" s="16">
        <v>100</v>
      </c>
      <c r="D383" s="15">
        <f>710095.8+7633.38</f>
        <v>717729.18</v>
      </c>
    </row>
    <row r="384" spans="1:4" ht="126" customHeight="1">
      <c r="A384" s="19" t="s">
        <v>163</v>
      </c>
      <c r="B384" s="16" t="s">
        <v>154</v>
      </c>
      <c r="C384" s="16">
        <v>100</v>
      </c>
      <c r="D384" s="15">
        <f>1041876.49+11422.9</f>
        <v>1053299.39</v>
      </c>
    </row>
    <row r="385" spans="1:4" ht="211.5" customHeight="1">
      <c r="A385" s="19" t="s">
        <v>576</v>
      </c>
      <c r="B385" s="16" t="s">
        <v>575</v>
      </c>
      <c r="C385" s="16">
        <v>100</v>
      </c>
      <c r="D385" s="15">
        <v>140181</v>
      </c>
    </row>
    <row r="386" spans="1:4" ht="174.75" customHeight="1">
      <c r="A386" s="19" t="s">
        <v>670</v>
      </c>
      <c r="B386" s="16" t="s">
        <v>671</v>
      </c>
      <c r="C386" s="16">
        <v>100</v>
      </c>
      <c r="D386" s="15">
        <v>29204.41</v>
      </c>
    </row>
    <row r="387" spans="1:4" ht="193.5" customHeight="1">
      <c r="A387" s="19" t="s">
        <v>672</v>
      </c>
      <c r="B387" s="16" t="s">
        <v>673</v>
      </c>
      <c r="C387" s="16">
        <v>100</v>
      </c>
      <c r="D387" s="15">
        <v>29204.41</v>
      </c>
    </row>
    <row r="388" spans="1:4" ht="180.75" customHeight="1">
      <c r="A388" s="19" t="s">
        <v>674</v>
      </c>
      <c r="B388" s="16" t="s">
        <v>675</v>
      </c>
      <c r="C388" s="16">
        <v>100</v>
      </c>
      <c r="D388" s="15">
        <v>29204.41</v>
      </c>
    </row>
    <row r="389" spans="1:4" ht="184.5" customHeight="1">
      <c r="A389" s="19" t="s">
        <v>676</v>
      </c>
      <c r="B389" s="16" t="s">
        <v>677</v>
      </c>
      <c r="C389" s="16">
        <v>100</v>
      </c>
      <c r="D389" s="15">
        <v>29204.41</v>
      </c>
    </row>
    <row r="390" spans="1:4" ht="65.25" customHeight="1">
      <c r="A390" s="24" t="s">
        <v>516</v>
      </c>
      <c r="B390" s="30" t="s">
        <v>517</v>
      </c>
      <c r="C390" s="30"/>
      <c r="D390" s="31">
        <f>D391</f>
        <v>4333390.23</v>
      </c>
    </row>
    <row r="391" spans="1:4" ht="93.75" customHeight="1">
      <c r="A391" s="21" t="s">
        <v>372</v>
      </c>
      <c r="B391" s="30" t="s">
        <v>373</v>
      </c>
      <c r="C391" s="30"/>
      <c r="D391" s="31">
        <f>SUM(D392:D408)</f>
        <v>4333390.23</v>
      </c>
    </row>
    <row r="392" spans="1:4" ht="66" customHeight="1">
      <c r="A392" s="17" t="s">
        <v>437</v>
      </c>
      <c r="B392" s="16" t="s">
        <v>431</v>
      </c>
      <c r="C392" s="16">
        <v>200</v>
      </c>
      <c r="D392" s="15">
        <f>-11500+1584684.15+100000+16934-16934</f>
        <v>1673184.15</v>
      </c>
    </row>
    <row r="393" spans="1:4" ht="53.25" customHeight="1">
      <c r="A393" s="17" t="s">
        <v>712</v>
      </c>
      <c r="B393" s="16" t="s">
        <v>431</v>
      </c>
      <c r="C393" s="16">
        <v>800</v>
      </c>
      <c r="D393" s="15">
        <v>18164</v>
      </c>
    </row>
    <row r="394" spans="1:4" ht="102" customHeight="1">
      <c r="A394" s="17" t="s">
        <v>545</v>
      </c>
      <c r="B394" s="16" t="s">
        <v>432</v>
      </c>
      <c r="C394" s="16">
        <v>500</v>
      </c>
      <c r="D394" s="15">
        <v>105366.75</v>
      </c>
    </row>
    <row r="395" spans="1:4" ht="155.25" customHeight="1">
      <c r="A395" s="28" t="s">
        <v>685</v>
      </c>
      <c r="B395" s="16" t="s">
        <v>678</v>
      </c>
      <c r="C395" s="16">
        <v>500</v>
      </c>
      <c r="D395" s="15">
        <v>1958.8</v>
      </c>
    </row>
    <row r="396" spans="1:4" ht="239.25" customHeight="1">
      <c r="A396" s="28" t="s">
        <v>686</v>
      </c>
      <c r="B396" s="16" t="s">
        <v>679</v>
      </c>
      <c r="C396" s="16">
        <v>500</v>
      </c>
      <c r="D396" s="15">
        <v>8247.2</v>
      </c>
    </row>
    <row r="397" spans="1:4" ht="102" customHeight="1">
      <c r="A397" s="28" t="s">
        <v>687</v>
      </c>
      <c r="B397" s="16" t="s">
        <v>680</v>
      </c>
      <c r="C397" s="16">
        <v>500</v>
      </c>
      <c r="D397" s="15">
        <v>1958.8</v>
      </c>
    </row>
    <row r="398" spans="1:4" ht="120" customHeight="1">
      <c r="A398" s="28" t="s">
        <v>688</v>
      </c>
      <c r="B398" s="16" t="s">
        <v>681</v>
      </c>
      <c r="C398" s="16">
        <v>500</v>
      </c>
      <c r="D398" s="15">
        <v>1958.8</v>
      </c>
    </row>
    <row r="399" spans="1:4" ht="163.5" customHeight="1">
      <c r="A399" s="28" t="s">
        <v>689</v>
      </c>
      <c r="B399" s="16" t="s">
        <v>682</v>
      </c>
      <c r="C399" s="16">
        <v>500</v>
      </c>
      <c r="D399" s="15">
        <v>1958.8</v>
      </c>
    </row>
    <row r="400" spans="1:4" ht="152.25" customHeight="1">
      <c r="A400" s="28" t="s">
        <v>690</v>
      </c>
      <c r="B400" s="16" t="s">
        <v>683</v>
      </c>
      <c r="C400" s="16">
        <v>500</v>
      </c>
      <c r="D400" s="15">
        <v>1958.8</v>
      </c>
    </row>
    <row r="401" spans="1:4" ht="102" customHeight="1">
      <c r="A401" s="28" t="s">
        <v>691</v>
      </c>
      <c r="B401" s="16" t="s">
        <v>684</v>
      </c>
      <c r="C401" s="16">
        <v>500</v>
      </c>
      <c r="D401" s="15">
        <v>1958.8</v>
      </c>
    </row>
    <row r="402" spans="1:4" ht="103.5" customHeight="1">
      <c r="A402" s="17" t="s">
        <v>436</v>
      </c>
      <c r="B402" s="16" t="s">
        <v>433</v>
      </c>
      <c r="C402" s="16">
        <v>200</v>
      </c>
      <c r="D402" s="15">
        <v>200000</v>
      </c>
    </row>
    <row r="403" spans="1:4" ht="103.5" customHeight="1">
      <c r="A403" s="17" t="s">
        <v>706</v>
      </c>
      <c r="B403" s="16" t="s">
        <v>705</v>
      </c>
      <c r="C403" s="16">
        <v>200</v>
      </c>
      <c r="D403" s="15">
        <v>45427</v>
      </c>
    </row>
    <row r="404" spans="1:4" ht="86.25" customHeight="1">
      <c r="A404" s="17" t="s">
        <v>450</v>
      </c>
      <c r="B404" s="16" t="s">
        <v>449</v>
      </c>
      <c r="C404" s="16">
        <v>500</v>
      </c>
      <c r="D404" s="15">
        <v>5376</v>
      </c>
    </row>
    <row r="405" spans="1:4" ht="67.5" customHeight="1">
      <c r="A405" s="17" t="s">
        <v>439</v>
      </c>
      <c r="B405" s="16" t="s">
        <v>434</v>
      </c>
      <c r="C405" s="16">
        <v>300</v>
      </c>
      <c r="D405" s="15">
        <v>1533498.25</v>
      </c>
    </row>
    <row r="406" spans="1:4" ht="198.75" customHeight="1">
      <c r="A406" s="17" t="s">
        <v>370</v>
      </c>
      <c r="B406" s="16" t="s">
        <v>371</v>
      </c>
      <c r="C406" s="16">
        <v>200</v>
      </c>
      <c r="D406" s="15">
        <v>5956</v>
      </c>
    </row>
    <row r="407" spans="1:4" ht="200.25" customHeight="1">
      <c r="A407" s="17" t="s">
        <v>448</v>
      </c>
      <c r="B407" s="16" t="s">
        <v>447</v>
      </c>
      <c r="C407" s="16">
        <v>200</v>
      </c>
      <c r="D407" s="15">
        <v>101433.22</v>
      </c>
    </row>
    <row r="408" spans="1:4" ht="51.75" customHeight="1">
      <c r="A408" s="17" t="s">
        <v>438</v>
      </c>
      <c r="B408" s="16" t="s">
        <v>435</v>
      </c>
      <c r="C408" s="16">
        <v>800</v>
      </c>
      <c r="D408" s="15">
        <v>624984.86</v>
      </c>
    </row>
    <row r="409" spans="1:4" ht="27" customHeight="1">
      <c r="A409" s="29" t="s">
        <v>495</v>
      </c>
      <c r="B409" s="35"/>
      <c r="C409" s="36"/>
      <c r="D409" s="31">
        <f>D27+D156+D212+D247+D269+D290+D295+D310+D342+D355+D361+D369+D376+D391</f>
        <v>339938339.55</v>
      </c>
    </row>
    <row r="410" spans="2:4" ht="18.75">
      <c r="B410" s="6"/>
      <c r="C410" s="7"/>
      <c r="D410" s="13" t="s">
        <v>737</v>
      </c>
    </row>
    <row r="412" spans="1:4" s="5" customFormat="1" ht="18.75">
      <c r="A412" s="1"/>
      <c r="B412" s="1"/>
      <c r="C412" s="2"/>
      <c r="D412" s="9"/>
    </row>
    <row r="417" ht="18.75">
      <c r="D417" s="10"/>
    </row>
  </sheetData>
  <sheetProtection/>
  <mergeCells count="25">
    <mergeCell ref="B8:D8"/>
    <mergeCell ref="B9:D9"/>
    <mergeCell ref="B10:D10"/>
    <mergeCell ref="B1:D1"/>
    <mergeCell ref="B2:D2"/>
    <mergeCell ref="B3:D3"/>
    <mergeCell ref="B4:D4"/>
    <mergeCell ref="B5:D5"/>
    <mergeCell ref="B6:D6"/>
    <mergeCell ref="B7:D7"/>
    <mergeCell ref="B13:D13"/>
    <mergeCell ref="B14:D14"/>
    <mergeCell ref="B15:D15"/>
    <mergeCell ref="B16:D16"/>
    <mergeCell ref="B17:D17"/>
    <mergeCell ref="B11:D11"/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2019-06-24T07:47:55Z</dcterms:modified>
  <cp:category/>
  <cp:version/>
  <cp:contentType/>
  <cp:contentStatus/>
</cp:coreProperties>
</file>