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19320" windowHeight="11640" activeTab="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sharedStrings.xml><?xml version="1.0" encoding="utf-8"?>
<sst xmlns="http://schemas.openxmlformats.org/spreadsheetml/2006/main" count="1598" uniqueCount="499">
  <si>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</si>
  <si>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</si>
  <si>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</si>
  <si>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</si>
  <si>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</si>
  <si>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</si>
  <si>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</si>
  <si>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</si>
  <si>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</si>
  <si>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</si>
  <si>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</si>
  <si>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</si>
  <si>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</si>
  <si>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</si>
  <si>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</si>
  <si>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</si>
  <si>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</si>
  <si>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</si>
  <si>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</si>
  <si>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</si>
  <si>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</si>
  <si>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</si>
  <si>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</si>
  <si>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</si>
  <si>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</si>
  <si>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</si>
  <si>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</si>
  <si>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</si>
  <si>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</si>
  <si>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</si>
  <si>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</si>
  <si>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</si>
  <si>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</si>
  <si>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</si>
  <si>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</si>
  <si>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</si>
  <si>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</si>
  <si>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</si>
  <si>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</si>
  <si>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</si>
  <si>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</si>
  <si>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</si>
  <si>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</si>
  <si>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</si>
  <si>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</si>
  <si>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</si>
  <si>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</si>
  <si>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</si>
  <si>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</si>
  <si>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</si>
  <si>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</si>
  <si>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</si>
  <si>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</si>
  <si>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</si>
  <si>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</si>
  <si>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</si>
  <si>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</si>
  <si>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</si>
  <si>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</si>
  <si>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</si>
  <si>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</si>
  <si>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</si>
  <si>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</si>
  <si>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</si>
  <si>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</si>
  <si>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</si>
  <si>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</si>
  <si>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</si>
  <si>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</si>
  <si>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</si>
  <si>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</si>
  <si>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</si>
  <si>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</si>
  <si>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</si>
  <si>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</si>
  <si>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</si>
  <si>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</si>
  <si>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</si>
  <si>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</si>
  <si>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</si>
  <si>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</si>
  <si>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</si>
  <si>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</si>
  <si>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</si>
  <si>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</si>
  <si>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</si>
  <si>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</si>
  <si>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</si>
  <si>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</si>
  <si>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</si>
  <si>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</si>
  <si>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</si>
  <si>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</si>
  <si>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</si>
  <si>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</si>
  <si>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</si>
  <si>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</si>
  <si>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</si>
  <si>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</si>
  <si>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</si>
  <si>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</si>
  <si>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</si>
  <si>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</si>
  <si>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</si>
  <si>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</si>
  <si>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</si>
  <si>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</si>
  <si>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</si>
  <si>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</si>
  <si>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</si>
  <si>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</si>
  <si>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</si>
  <si>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</si>
  <si>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</si>
  <si>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</si>
  <si>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</si>
  <si>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</si>
  <si>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</si>
  <si>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</si>
  <si>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</si>
  <si>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</si>
  <si>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</si>
  <si>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</si>
  <si>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</si>
  <si>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</si>
  <si>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</si>
  <si>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</si>
  <si>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</si>
  <si>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</si>
  <si>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</si>
  <si>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</si>
  <si>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</si>
  <si>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</si>
  <si>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</si>
  <si>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</si>
  <si>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</si>
  <si>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</si>
  <si>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</si>
  <si>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</si>
  <si>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</si>
  <si>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</si>
  <si>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</si>
  <si>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</si>
  <si>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</si>
  <si>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</si>
  <si>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</si>
  <si>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</si>
  <si>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</si>
  <si>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</si>
  <si>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</si>
  <si>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</si>
  <si>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</si>
  <si>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</si>
  <si>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</si>
  <si>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</si>
  <si>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</si>
  <si>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</si>
  <si>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</si>
  <si>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</si>
  <si>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</si>
  <si>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</si>
  <si>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</si>
  <si>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</si>
  <si>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</si>
  <si>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</si>
  <si>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</si>
  <si>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</si>
  <si>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</si>
  <si>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</si>
  <si>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</si>
  <si>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</si>
  <si>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</si>
  <si>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</si>
  <si>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</si>
  <si>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</si>
  <si>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</si>
  <si>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</si>
  <si>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</si>
  <si>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</si>
  <si>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</si>
  <si>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</si>
  <si>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</si>
  <si>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</si>
  <si>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</si>
  <si>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</si>
  <si>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</si>
  <si>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</si>
  <si>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</si>
  <si>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</si>
  <si>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</si>
  <si>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</si>
  <si>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</si>
  <si>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</si>
  <si>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</si>
  <si>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</si>
  <si>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</si>
  <si>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</si>
  <si>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</si>
  <si>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</si>
  <si>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</si>
  <si>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</si>
  <si>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</si>
  <si>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</si>
  <si>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</si>
  <si>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</si>
  <si>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</si>
  <si>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</si>
  <si>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</si>
  <si>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</si>
  <si>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</si>
  <si>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</si>
  <si>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</si>
  <si>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</si>
  <si>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</si>
  <si>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</si>
  <si>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</si>
  <si>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</si>
  <si>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</si>
  <si>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</si>
  <si>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</si>
  <si>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</si>
  <si>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</si>
  <si>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</si>
  <si>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</si>
  <si>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</si>
  <si>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</si>
  <si>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</si>
  <si>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</si>
  <si>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</si>
  <si>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</si>
  <si>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</si>
  <si>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</si>
  <si>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</si>
  <si>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</si>
  <si>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</si>
  <si>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</si>
  <si>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</si>
  <si>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</si>
  <si>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</si>
  <si>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</si>
  <si>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</si>
  <si>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</si>
  <si>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</si>
  <si>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</si>
  <si>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</si>
  <si>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</si>
  <si>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</si>
  <si>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</si>
  <si>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</si>
  <si>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</si>
  <si>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</si>
  <si>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</si>
  <si>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</si>
  <si>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</si>
  <si>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</si>
  <si>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</si>
  <si>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</si>
  <si>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</si>
  <si>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</si>
  <si>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</si>
  <si>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</si>
  <si>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</si>
  <si>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</si>
  <si>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</si>
  <si>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</si>
  <si>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</si>
  <si>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</si>
  <si>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</si>
  <si>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</si>
  <si>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</si>
  <si>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</si>
  <si>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</si>
  <si>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</si>
  <si>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</si>
  <si>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</si>
  <si>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</si>
  <si>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</si>
  <si>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</si>
  <si>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</si>
  <si>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</si>
  <si>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</si>
  <si>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</si>
  <si>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</si>
  <si>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</si>
  <si>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</si>
  <si>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</si>
  <si>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</si>
  <si>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</si>
  <si>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</si>
  <si>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</si>
  <si>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</si>
  <si>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</si>
  <si>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</si>
  <si>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</si>
  <si>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</si>
  <si>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</si>
  <si>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</si>
  <si>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</si>
  <si>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</si>
  <si>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</si>
  <si>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</si>
  <si>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</si>
  <si>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</si>
  <si>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</si>
  <si>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</si>
  <si>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</si>
  <si>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</si>
  <si>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</si>
  <si>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</si>
  <si>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</si>
  <si>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</si>
  <si>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</si>
  <si>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</si>
  <si>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</si>
  <si>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</si>
  <si>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</si>
  <si>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</si>
  <si>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</si>
  <si>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</si>
  <si>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</si>
  <si>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</si>
  <si>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</si>
  <si>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</si>
  <si>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</si>
  <si>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</si>
  <si>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</si>
  <si>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</si>
  <si>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</si>
  <si>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</si>
  <si>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</si>
  <si>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</si>
  <si>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</si>
  <si>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</si>
  <si>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</si>
  <si>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</si>
  <si>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</si>
  <si>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</si>
  <si>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</si>
  <si>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</si>
  <si>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</si>
  <si>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</si>
  <si>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</si>
  <si>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</si>
  <si>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</si>
  <si>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</si>
  <si>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</si>
  <si>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</si>
  <si>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</si>
  <si>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</si>
  <si>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</si>
  <si>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</si>
  <si>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</si>
  <si>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</si>
  <si>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</si>
  <si>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</si>
  <si>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</si>
  <si>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</si>
  <si>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</si>
  <si>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</si>
  <si>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</si>
  <si>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</si>
  <si>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</si>
  <si>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</si>
  <si>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</si>
  <si>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</si>
  <si>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</si>
  <si>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</si>
  <si>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</si>
  <si>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</si>
  <si>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</si>
  <si>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</si>
  <si>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</si>
  <si>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01 2 02 23650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</si>
  <si>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</si>
  <si>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</si>
  <si>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</si>
  <si>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</si>
  <si>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</si>
  <si>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</si>
  <si>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</si>
  <si>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</si>
  <si>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</si>
  <si>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</si>
  <si>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</si>
  <si>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</si>
  <si>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</si>
  <si>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</si>
  <si>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</si>
  <si>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</si>
  <si>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</si>
  <si>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</si>
  <si>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</si>
  <si>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</si>
  <si>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</si>
  <si>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</si>
  <si>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</si>
  <si>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</si>
  <si>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</si>
  <si>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</si>
  <si>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</si>
  <si>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</si>
  <si>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</si>
  <si>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</si>
  <si>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</si>
  <si>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</si>
  <si>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</si>
  <si>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</si>
  <si>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</si>
  <si>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</si>
  <si>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</si>
  <si>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</si>
  <si>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</si>
  <si>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</si>
  <si>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</si>
  <si>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</si>
  <si>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</si>
  <si>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</si>
  <si>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</si>
  <si>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</si>
  <si>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</si>
  <si>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</si>
  <si>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</si>
  <si>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</si>
  <si>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</si>
  <si>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</si>
  <si>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</si>
  <si>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</si>
  <si>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</si>
  <si>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</si>
  <si>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</si>
  <si>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</si>
  <si>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</si>
  <si>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</si>
  <si>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</si>
  <si>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</si>
  <si>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</si>
  <si>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</si>
  <si>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</si>
  <si>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</si>
  <si>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</si>
  <si>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</si>
  <si>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</si>
  <si>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</si>
  <si>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</si>
  <si>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</si>
  <si>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</si>
  <si>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</si>
  <si>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</si>
  <si>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</si>
  <si>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</si>
  <si>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</si>
  <si>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</si>
  <si>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</si>
  <si>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</si>
  <si>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</si>
  <si>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31 9 00 24000</t>
  </si>
  <si>
    <t>01 2 02 23950</t>
  </si>
  <si>
    <t>01 2 02 23960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</si>
  <si>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</si>
  <si>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</si>
  <si>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01 2 02 23970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</si>
  <si>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</si>
  <si>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31 9 00 24010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</si>
  <si>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</si>
  <si>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</si>
  <si>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</si>
  <si>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</si>
  <si>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 xml:space="preserve">01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</si>
  <si>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</si>
  <si>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</si>
  <si>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</si>
  <si>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</si>
  <si>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</si>
  <si>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</si>
  <si>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03 3 01 L519F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</si>
  <si>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</si>
  <si>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</si>
  <si>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</si>
  <si>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</si>
  <si>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</si>
  <si>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</si>
  <si>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</si>
  <si>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</si>
  <si>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</si>
  <si>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02 Д 08 S6800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</si>
  <si>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</si>
  <si>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 xml:space="preserve">04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</si>
  <si>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</si>
  <si>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</si>
  <si>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 xml:space="preserve">Врезка распределительных поселковых газопроводов низкого давления, расположенных в с. Хотимль, д. Колягино, д. Емельяново, д. Кишариха, д. Домнино в газопровод межпоселковый от д. Колягино до д. Домнино - с. Хотимль - д. Кишариха - д. Емельяново Южского района (Закупка товаров, работ и услуг для обеспечения государственных (муниципальных) нужд) </t>
  </si>
  <si>
    <t>02 Д 01 24050</t>
  </si>
  <si>
    <t>Приложение № 4</t>
  </si>
  <si>
    <t>31 9 00 24080</t>
  </si>
  <si>
    <t>Оплата исполнительского сбора по постановлению ОСП по Южскому, Палехскому и Пестяковскому районам от 22.11.2021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</si>
  <si>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31 9 00 24060</t>
  </si>
  <si>
    <t xml:space="preserve">Оказание единовременной материальной помощи семье, пострадавшей в результате пожара, произошедшего 24 сентября 2021 года по адресу: Ивановская область, Южский район, с. Талицы, ул. 1-я Набережная, д. 9 (Социальное обеспечение и иные выплаты населению) 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</si>
  <si>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</si>
  <si>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30 9 00 24070</t>
  </si>
  <si>
    <t>от 15.12.2021 № 103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</si>
</sst>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6"/>
  <sheetViews>
    <sheetView tabSelected="1" zoomScale="90" zoomScaleNormal="90" workbookViewId="0" topLeftCell="A1">
      <selection activeCell="E12" sqref="E12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710937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8" t="s">
        <v>491</v>
      </c>
      <c r="F1" s="58"/>
      <c r="G1" s="58"/>
    </row>
    <row r="2" spans="5:7" ht="15">
      <c r="E2" s="58" t="s">
        <v>0</v>
      </c>
      <c r="F2" s="58"/>
      <c r="G2" s="58"/>
    </row>
    <row r="3" spans="5:7" ht="15">
      <c r="E3" s="58" t="s">
        <v>1</v>
      </c>
      <c r="F3" s="58"/>
      <c r="G3" s="58"/>
    </row>
    <row r="4" spans="5:7" ht="15">
      <c r="E4" s="58" t="s">
        <v>366</v>
      </c>
      <c r="F4" s="58"/>
      <c r="G4" s="58"/>
    </row>
    <row r="5" spans="5:7" ht="15">
      <c r="E5" s="58" t="s">
        <v>367</v>
      </c>
      <c r="F5" s="58"/>
      <c r="G5" s="58"/>
    </row>
    <row r="6" spans="5:7" ht="15">
      <c r="E6" s="58" t="s">
        <v>1</v>
      </c>
      <c r="F6" s="58"/>
      <c r="G6" s="58"/>
    </row>
    <row r="7" spans="5:7" ht="15">
      <c r="E7" s="58" t="s">
        <v>368</v>
      </c>
      <c r="F7" s="58"/>
      <c r="G7" s="58"/>
    </row>
    <row r="8" spans="5:7" ht="15">
      <c r="E8" s="58" t="s">
        <v>369</v>
      </c>
      <c r="F8" s="58"/>
      <c r="G8" s="58"/>
    </row>
    <row r="9" spans="5:7" ht="15">
      <c r="E9" s="58" t="s">
        <v>300</v>
      </c>
      <c r="F9" s="58"/>
      <c r="G9" s="58"/>
    </row>
    <row r="10" spans="5:7" ht="15">
      <c r="E10" s="58" t="s">
        <v>370</v>
      </c>
      <c r="F10" s="58"/>
      <c r="G10" s="58"/>
    </row>
    <row r="11" spans="5:7" ht="15">
      <c r="E11" s="58" t="s">
        <v>498</v>
      </c>
      <c r="F11" s="58"/>
      <c r="G11" s="58"/>
    </row>
    <row r="13" spans="5:7" ht="15">
      <c r="E13" s="55" t="s">
        <v>371</v>
      </c>
      <c r="F13" s="55"/>
      <c r="G13" s="55"/>
    </row>
    <row r="14" spans="5:7" ht="15">
      <c r="E14" s="55" t="s">
        <v>0</v>
      </c>
      <c r="F14" s="55"/>
      <c r="G14" s="55"/>
    </row>
    <row r="15" spans="5:7" ht="15">
      <c r="E15" s="55" t="s">
        <v>1</v>
      </c>
      <c r="F15" s="55"/>
      <c r="G15" s="55"/>
    </row>
    <row r="16" spans="5:7" ht="15">
      <c r="E16" s="55" t="s">
        <v>2</v>
      </c>
      <c r="F16" s="55"/>
      <c r="G16" s="55"/>
    </row>
    <row r="17" spans="5:7" ht="15">
      <c r="E17" s="55" t="s">
        <v>1</v>
      </c>
      <c r="F17" s="55"/>
      <c r="G17" s="55"/>
    </row>
    <row r="18" spans="5:7" ht="15">
      <c r="E18" s="55" t="s">
        <v>300</v>
      </c>
      <c r="F18" s="55"/>
      <c r="G18" s="55"/>
    </row>
    <row r="19" spans="5:7" ht="15">
      <c r="E19" s="55" t="s">
        <v>301</v>
      </c>
      <c r="F19" s="55"/>
      <c r="G19" s="55"/>
    </row>
    <row r="20" spans="5:7" ht="18.75" customHeight="1">
      <c r="E20" s="57" t="s">
        <v>365</v>
      </c>
      <c r="F20" s="57"/>
      <c r="G20" s="57"/>
    </row>
    <row r="22" spans="1:7" s="7" customFormat="1" ht="23.25" customHeight="1">
      <c r="A22" s="56" t="s">
        <v>302</v>
      </c>
      <c r="B22" s="56"/>
      <c r="C22" s="56"/>
      <c r="D22" s="56"/>
      <c r="E22" s="56"/>
      <c r="F22" s="56"/>
      <c r="G22" s="56"/>
    </row>
    <row r="23" spans="1:7" ht="15.75" customHeight="1">
      <c r="A23" s="49"/>
      <c r="B23" s="49"/>
      <c r="C23" s="49"/>
      <c r="D23" s="49"/>
      <c r="E23" s="49"/>
      <c r="F23" s="49"/>
      <c r="G23" s="49"/>
    </row>
    <row r="24" spans="1:7" ht="18.75" customHeight="1">
      <c r="A24" s="50" t="s">
        <v>3</v>
      </c>
      <c r="B24" s="51" t="s">
        <v>251</v>
      </c>
      <c r="C24" s="51" t="s">
        <v>4</v>
      </c>
      <c r="D24" s="51" t="s">
        <v>5</v>
      </c>
      <c r="E24" s="50" t="s">
        <v>6</v>
      </c>
      <c r="F24" s="51" t="s">
        <v>7</v>
      </c>
      <c r="G24" s="52" t="s">
        <v>337</v>
      </c>
    </row>
    <row r="25" spans="1:7" ht="69" customHeight="1">
      <c r="A25" s="50"/>
      <c r="B25" s="51"/>
      <c r="C25" s="51"/>
      <c r="D25" s="51"/>
      <c r="E25" s="50"/>
      <c r="F25" s="51"/>
      <c r="G25" s="53"/>
    </row>
    <row r="26" spans="1:7" ht="33" customHeight="1">
      <c r="A26" s="50"/>
      <c r="B26" s="51"/>
      <c r="C26" s="51"/>
      <c r="D26" s="51"/>
      <c r="E26" s="50"/>
      <c r="F26" s="51"/>
      <c r="G26" s="54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SUM(G29:G113)</f>
        <v>73814745.69</v>
      </c>
    </row>
    <row r="29" spans="1:7" s="7" customFormat="1" ht="108" customHeight="1">
      <c r="A29" s="22" t="s">
        <v>117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1167200.49+11771.26+40739.97</f>
        <v>1219711.72</v>
      </c>
    </row>
    <row r="30" spans="1:7" s="7" customFormat="1" ht="120" customHeight="1">
      <c r="A30" s="22" t="s">
        <v>468</v>
      </c>
      <c r="B30" s="14" t="s">
        <v>14</v>
      </c>
      <c r="C30" s="14" t="s">
        <v>467</v>
      </c>
      <c r="D30" s="14" t="s">
        <v>19</v>
      </c>
      <c r="E30" s="18" t="s">
        <v>469</v>
      </c>
      <c r="F30" s="14" t="s">
        <v>21</v>
      </c>
      <c r="G30" s="20">
        <v>781200</v>
      </c>
    </row>
    <row r="31" spans="1:7" ht="142.5" customHeight="1">
      <c r="A31" s="22" t="s">
        <v>118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18230464.6+97578.48-253916.04+228528.31+348768.4+4968.99+49422.57</f>
        <v>18705815.31</v>
      </c>
    </row>
    <row r="32" spans="1:7" ht="106.5" customHeight="1">
      <c r="A32" s="22" t="s">
        <v>119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869933.02+78400+64465.15+512+1000-24254.45+1200-84900-10000</f>
        <v>896355.7200000001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104000+12041-4968.99</f>
        <v>111072.01</v>
      </c>
    </row>
    <row r="34" spans="1:7" ht="131.25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391181.08+3713.13</f>
        <v>394894.21</v>
      </c>
    </row>
    <row r="35" spans="1:7" ht="93" customHeight="1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56599.24</v>
      </c>
    </row>
    <row r="36" spans="1:7" ht="93" customHeight="1">
      <c r="A36" s="31" t="s">
        <v>204</v>
      </c>
      <c r="B36" s="14" t="s">
        <v>14</v>
      </c>
      <c r="C36" s="14" t="s">
        <v>18</v>
      </c>
      <c r="D36" s="14" t="s">
        <v>22</v>
      </c>
      <c r="E36" s="18" t="s">
        <v>199</v>
      </c>
      <c r="F36" s="14" t="s">
        <v>24</v>
      </c>
      <c r="G36" s="20">
        <f>56000+16250.04</f>
        <v>72250.04000000001</v>
      </c>
    </row>
    <row r="37" spans="1:7" ht="51.75" customHeight="1">
      <c r="A37" s="31" t="s">
        <v>120</v>
      </c>
      <c r="B37" s="14" t="s">
        <v>14</v>
      </c>
      <c r="C37" s="14" t="s">
        <v>18</v>
      </c>
      <c r="D37" s="14" t="s">
        <v>28</v>
      </c>
      <c r="E37" s="18" t="s">
        <v>121</v>
      </c>
      <c r="F37" s="14" t="s">
        <v>26</v>
      </c>
      <c r="G37" s="20">
        <f>300000-100000-75000-60026-20000</f>
        <v>44974</v>
      </c>
    </row>
    <row r="38" spans="1:7" ht="65.25" customHeight="1">
      <c r="A38" s="31" t="s">
        <v>122</v>
      </c>
      <c r="B38" s="14" t="s">
        <v>14</v>
      </c>
      <c r="C38" s="14" t="s">
        <v>18</v>
      </c>
      <c r="D38" s="14" t="s">
        <v>29</v>
      </c>
      <c r="E38" s="18" t="s">
        <v>123</v>
      </c>
      <c r="F38" s="14" t="s">
        <v>24</v>
      </c>
      <c r="G38" s="20">
        <f>210000-150000-29400</f>
        <v>30600</v>
      </c>
    </row>
    <row r="39" spans="1:7" ht="77.25" customHeight="1">
      <c r="A39" s="31" t="s">
        <v>266</v>
      </c>
      <c r="B39" s="14" t="s">
        <v>14</v>
      </c>
      <c r="C39" s="14" t="s">
        <v>18</v>
      </c>
      <c r="D39" s="14" t="s">
        <v>29</v>
      </c>
      <c r="E39" s="18" t="s">
        <v>123</v>
      </c>
      <c r="F39" s="14" t="s">
        <v>33</v>
      </c>
      <c r="G39" s="20">
        <f>32000-32000</f>
        <v>0</v>
      </c>
    </row>
    <row r="40" spans="1:7" ht="102.75" customHeight="1">
      <c r="A40" s="22" t="s">
        <v>419</v>
      </c>
      <c r="B40" s="14" t="s">
        <v>14</v>
      </c>
      <c r="C40" s="14" t="s">
        <v>18</v>
      </c>
      <c r="D40" s="14" t="s">
        <v>29</v>
      </c>
      <c r="E40" s="18" t="s">
        <v>31</v>
      </c>
      <c r="F40" s="14" t="s">
        <v>33</v>
      </c>
      <c r="G40" s="20">
        <v>180000</v>
      </c>
    </row>
    <row r="41" spans="1:7" ht="89.25" customHeight="1">
      <c r="A41" s="41" t="s">
        <v>319</v>
      </c>
      <c r="B41" s="14" t="s">
        <v>14</v>
      </c>
      <c r="C41" s="14" t="s">
        <v>18</v>
      </c>
      <c r="D41" s="14" t="s">
        <v>29</v>
      </c>
      <c r="E41" s="18" t="s">
        <v>318</v>
      </c>
      <c r="F41" s="14" t="s">
        <v>56</v>
      </c>
      <c r="G41" s="20">
        <v>30000</v>
      </c>
    </row>
    <row r="42" spans="1:7" ht="143.25" customHeight="1">
      <c r="A42" s="22" t="s">
        <v>189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f>154800-44800</f>
        <v>110000</v>
      </c>
    </row>
    <row r="43" spans="1:7" ht="98.25" customHeight="1">
      <c r="A43" s="22" t="s">
        <v>171</v>
      </c>
      <c r="B43" s="14" t="s">
        <v>14</v>
      </c>
      <c r="C43" s="14" t="s">
        <v>18</v>
      </c>
      <c r="D43" s="14" t="s">
        <v>29</v>
      </c>
      <c r="E43" s="18" t="s">
        <v>172</v>
      </c>
      <c r="F43" s="14" t="s">
        <v>24</v>
      </c>
      <c r="G43" s="20">
        <v>11125.5</v>
      </c>
    </row>
    <row r="44" spans="1:7" ht="113.25" customHeight="1">
      <c r="A44" s="32" t="s">
        <v>297</v>
      </c>
      <c r="B44" s="14" t="s">
        <v>14</v>
      </c>
      <c r="C44" s="14" t="s">
        <v>18</v>
      </c>
      <c r="D44" s="14" t="s">
        <v>29</v>
      </c>
      <c r="E44" s="18" t="s">
        <v>296</v>
      </c>
      <c r="F44" s="14" t="s">
        <v>33</v>
      </c>
      <c r="G44" s="20">
        <v>1547608</v>
      </c>
    </row>
    <row r="45" spans="1:7" ht="110.25" customHeight="1">
      <c r="A45" s="31" t="s">
        <v>241</v>
      </c>
      <c r="B45" s="14" t="s">
        <v>14</v>
      </c>
      <c r="C45" s="14" t="s">
        <v>18</v>
      </c>
      <c r="D45" s="14" t="s">
        <v>29</v>
      </c>
      <c r="E45" s="18" t="s">
        <v>214</v>
      </c>
      <c r="F45" s="14" t="s">
        <v>33</v>
      </c>
      <c r="G45" s="20">
        <f>3827395.46+23087.23</f>
        <v>3850482.69</v>
      </c>
    </row>
    <row r="46" spans="1:7" ht="85.5" customHeight="1">
      <c r="A46" s="31" t="s">
        <v>125</v>
      </c>
      <c r="B46" s="14" t="s">
        <v>14</v>
      </c>
      <c r="C46" s="14" t="s">
        <v>18</v>
      </c>
      <c r="D46" s="14" t="s">
        <v>29</v>
      </c>
      <c r="E46" s="18" t="s">
        <v>126</v>
      </c>
      <c r="F46" s="14" t="s">
        <v>24</v>
      </c>
      <c r="G46" s="20">
        <f>40450+100000-27600</f>
        <v>112850</v>
      </c>
    </row>
    <row r="47" spans="1:7" ht="75.75" customHeight="1">
      <c r="A47" s="31" t="s">
        <v>127</v>
      </c>
      <c r="B47" s="14" t="s">
        <v>14</v>
      </c>
      <c r="C47" s="14" t="s">
        <v>18</v>
      </c>
      <c r="D47" s="14" t="s">
        <v>29</v>
      </c>
      <c r="E47" s="18" t="s">
        <v>128</v>
      </c>
      <c r="F47" s="14" t="s">
        <v>24</v>
      </c>
      <c r="G47" s="20">
        <f>100000+228855+13200-45384+14954+92600-45000</f>
        <v>359225</v>
      </c>
    </row>
    <row r="48" spans="1:7" ht="66" customHeight="1">
      <c r="A48" s="31" t="s">
        <v>291</v>
      </c>
      <c r="B48" s="14" t="s">
        <v>14</v>
      </c>
      <c r="C48" s="14" t="s">
        <v>18</v>
      </c>
      <c r="D48" s="14" t="s">
        <v>29</v>
      </c>
      <c r="E48" s="18" t="s">
        <v>292</v>
      </c>
      <c r="F48" s="14" t="s">
        <v>24</v>
      </c>
      <c r="G48" s="20">
        <f>100000-50000+50000+80384</f>
        <v>180384</v>
      </c>
    </row>
    <row r="49" spans="1:7" ht="150" customHeight="1">
      <c r="A49" s="33" t="s">
        <v>320</v>
      </c>
      <c r="B49" s="14" t="s">
        <v>14</v>
      </c>
      <c r="C49" s="14" t="s">
        <v>18</v>
      </c>
      <c r="D49" s="14" t="s">
        <v>29</v>
      </c>
      <c r="E49" s="18" t="s">
        <v>323</v>
      </c>
      <c r="F49" s="18">
        <v>100</v>
      </c>
      <c r="G49" s="20">
        <f>4428154.93+124117.92+11206.31+22206.91+197833.67</f>
        <v>4783519.739999999</v>
      </c>
    </row>
    <row r="50" spans="1:7" ht="95.25" customHeight="1">
      <c r="A50" s="33" t="s">
        <v>321</v>
      </c>
      <c r="B50" s="14" t="s">
        <v>14</v>
      </c>
      <c r="C50" s="14" t="s">
        <v>18</v>
      </c>
      <c r="D50" s="14" t="s">
        <v>29</v>
      </c>
      <c r="E50" s="18" t="s">
        <v>323</v>
      </c>
      <c r="F50" s="18">
        <v>200</v>
      </c>
      <c r="G50" s="20">
        <f>3545268.38+2000+251213.71+24254.45+1270696.8+132000+84900+67100+15000+45000+21800+89578.05+50000+10000+95900</f>
        <v>5704711.39</v>
      </c>
    </row>
    <row r="51" spans="1:7" ht="93.75" customHeight="1">
      <c r="A51" s="33" t="s">
        <v>322</v>
      </c>
      <c r="B51" s="14" t="s">
        <v>14</v>
      </c>
      <c r="C51" s="14" t="s">
        <v>18</v>
      </c>
      <c r="D51" s="14" t="s">
        <v>29</v>
      </c>
      <c r="E51" s="18" t="s">
        <v>323</v>
      </c>
      <c r="F51" s="18">
        <v>800</v>
      </c>
      <c r="G51" s="20">
        <f>116625+14700</f>
        <v>131325</v>
      </c>
    </row>
    <row r="52" spans="1:7" ht="93.75" customHeight="1">
      <c r="A52" s="32" t="s">
        <v>242</v>
      </c>
      <c r="B52" s="29" t="s">
        <v>14</v>
      </c>
      <c r="C52" s="29" t="s">
        <v>18</v>
      </c>
      <c r="D52" s="29" t="s">
        <v>29</v>
      </c>
      <c r="E52" s="28" t="s">
        <v>243</v>
      </c>
      <c r="F52" s="29" t="s">
        <v>24</v>
      </c>
      <c r="G52" s="20">
        <f>29400-11516</f>
        <v>17884</v>
      </c>
    </row>
    <row r="53" spans="1:7" ht="86.25" customHeight="1">
      <c r="A53" s="31" t="s">
        <v>129</v>
      </c>
      <c r="B53" s="14" t="s">
        <v>14</v>
      </c>
      <c r="C53" s="14" t="s">
        <v>18</v>
      </c>
      <c r="D53" s="14" t="s">
        <v>29</v>
      </c>
      <c r="E53" s="18" t="s">
        <v>130</v>
      </c>
      <c r="F53" s="14" t="s">
        <v>24</v>
      </c>
      <c r="G53" s="20">
        <v>12000</v>
      </c>
    </row>
    <row r="54" spans="1:7" ht="107.25" customHeight="1">
      <c r="A54" s="31" t="s">
        <v>182</v>
      </c>
      <c r="B54" s="14" t="s">
        <v>14</v>
      </c>
      <c r="C54" s="14" t="s">
        <v>18</v>
      </c>
      <c r="D54" s="14" t="s">
        <v>29</v>
      </c>
      <c r="E54" s="18" t="s">
        <v>131</v>
      </c>
      <c r="F54" s="14" t="s">
        <v>24</v>
      </c>
      <c r="G54" s="20">
        <v>1500</v>
      </c>
    </row>
    <row r="55" spans="1:7" ht="141.75" customHeight="1">
      <c r="A55" s="42" t="s">
        <v>275</v>
      </c>
      <c r="B55" s="14" t="s">
        <v>14</v>
      </c>
      <c r="C55" s="14" t="s">
        <v>18</v>
      </c>
      <c r="D55" s="14" t="s">
        <v>29</v>
      </c>
      <c r="E55" s="18" t="s">
        <v>267</v>
      </c>
      <c r="F55" s="14" t="s">
        <v>201</v>
      </c>
      <c r="G55" s="20">
        <v>1958.8</v>
      </c>
    </row>
    <row r="56" spans="1:7" ht="201.75" customHeight="1">
      <c r="A56" s="42" t="s">
        <v>276</v>
      </c>
      <c r="B56" s="14" t="s">
        <v>14</v>
      </c>
      <c r="C56" s="14" t="s">
        <v>18</v>
      </c>
      <c r="D56" s="14" t="s">
        <v>29</v>
      </c>
      <c r="E56" s="18" t="s">
        <v>268</v>
      </c>
      <c r="F56" s="14" t="s">
        <v>201</v>
      </c>
      <c r="G56" s="20">
        <v>8247.2</v>
      </c>
    </row>
    <row r="57" spans="1:7" ht="90" customHeight="1">
      <c r="A57" s="42" t="s">
        <v>277</v>
      </c>
      <c r="B57" s="14" t="s">
        <v>14</v>
      </c>
      <c r="C57" s="14" t="s">
        <v>18</v>
      </c>
      <c r="D57" s="14" t="s">
        <v>29</v>
      </c>
      <c r="E57" s="18" t="s">
        <v>269</v>
      </c>
      <c r="F57" s="14" t="s">
        <v>201</v>
      </c>
      <c r="G57" s="20">
        <v>1958.8</v>
      </c>
    </row>
    <row r="58" spans="1:7" ht="107.25" customHeight="1">
      <c r="A58" s="42" t="s">
        <v>278</v>
      </c>
      <c r="B58" s="14" t="s">
        <v>14</v>
      </c>
      <c r="C58" s="14" t="s">
        <v>18</v>
      </c>
      <c r="D58" s="14" t="s">
        <v>29</v>
      </c>
      <c r="E58" s="18" t="s">
        <v>270</v>
      </c>
      <c r="F58" s="14" t="s">
        <v>201</v>
      </c>
      <c r="G58" s="20">
        <v>1958.8</v>
      </c>
    </row>
    <row r="59" spans="1:7" ht="129" customHeight="1">
      <c r="A59" s="42" t="s">
        <v>279</v>
      </c>
      <c r="B59" s="14" t="s">
        <v>14</v>
      </c>
      <c r="C59" s="14" t="s">
        <v>18</v>
      </c>
      <c r="D59" s="14" t="s">
        <v>29</v>
      </c>
      <c r="E59" s="18" t="s">
        <v>271</v>
      </c>
      <c r="F59" s="14" t="s">
        <v>201</v>
      </c>
      <c r="G59" s="20">
        <v>1958.8</v>
      </c>
    </row>
    <row r="60" spans="1:7" ht="128.25" customHeight="1">
      <c r="A60" s="42" t="s">
        <v>280</v>
      </c>
      <c r="B60" s="14" t="s">
        <v>14</v>
      </c>
      <c r="C60" s="14" t="s">
        <v>18</v>
      </c>
      <c r="D60" s="14" t="s">
        <v>29</v>
      </c>
      <c r="E60" s="18" t="s">
        <v>272</v>
      </c>
      <c r="F60" s="14" t="s">
        <v>201</v>
      </c>
      <c r="G60" s="20">
        <v>1958.8</v>
      </c>
    </row>
    <row r="61" spans="1:7" ht="90.75" customHeight="1">
      <c r="A61" s="42" t="s">
        <v>281</v>
      </c>
      <c r="B61" s="14" t="s">
        <v>14</v>
      </c>
      <c r="C61" s="14" t="s">
        <v>18</v>
      </c>
      <c r="D61" s="14" t="s">
        <v>29</v>
      </c>
      <c r="E61" s="18" t="s">
        <v>273</v>
      </c>
      <c r="F61" s="14" t="s">
        <v>201</v>
      </c>
      <c r="G61" s="20">
        <v>1958.8</v>
      </c>
    </row>
    <row r="62" spans="1:7" ht="119.25" customHeight="1">
      <c r="A62" s="42" t="s">
        <v>470</v>
      </c>
      <c r="B62" s="14" t="s">
        <v>14</v>
      </c>
      <c r="C62" s="14" t="s">
        <v>18</v>
      </c>
      <c r="D62" s="14" t="s">
        <v>29</v>
      </c>
      <c r="E62" s="18" t="s">
        <v>455</v>
      </c>
      <c r="F62" s="14" t="s">
        <v>26</v>
      </c>
      <c r="G62" s="20">
        <v>50000</v>
      </c>
    </row>
    <row r="63" spans="1:7" ht="119.25" customHeight="1">
      <c r="A63" s="31" t="s">
        <v>493</v>
      </c>
      <c r="B63" s="14" t="s">
        <v>14</v>
      </c>
      <c r="C63" s="14" t="s">
        <v>18</v>
      </c>
      <c r="D63" s="14" t="s">
        <v>29</v>
      </c>
      <c r="E63" s="18" t="s">
        <v>492</v>
      </c>
      <c r="F63" s="14" t="s">
        <v>26</v>
      </c>
      <c r="G63" s="20">
        <v>50000</v>
      </c>
    </row>
    <row r="64" spans="1:7" ht="73.5" customHeight="1">
      <c r="A64" s="31" t="s">
        <v>359</v>
      </c>
      <c r="B64" s="14" t="s">
        <v>14</v>
      </c>
      <c r="C64" s="14" t="s">
        <v>18</v>
      </c>
      <c r="D64" s="14" t="s">
        <v>29</v>
      </c>
      <c r="E64" s="18" t="s">
        <v>358</v>
      </c>
      <c r="F64" s="14" t="s">
        <v>24</v>
      </c>
      <c r="G64" s="20">
        <v>310167</v>
      </c>
    </row>
    <row r="65" spans="1:7" ht="90" customHeight="1">
      <c r="A65" s="31" t="s">
        <v>132</v>
      </c>
      <c r="B65" s="14" t="s">
        <v>14</v>
      </c>
      <c r="C65" s="14" t="s">
        <v>40</v>
      </c>
      <c r="D65" s="14" t="s">
        <v>36</v>
      </c>
      <c r="E65" s="18" t="s">
        <v>133</v>
      </c>
      <c r="F65" s="14" t="s">
        <v>24</v>
      </c>
      <c r="G65" s="20">
        <v>30000</v>
      </c>
    </row>
    <row r="66" spans="1:7" ht="89.25" customHeight="1">
      <c r="A66" s="31" t="s">
        <v>234</v>
      </c>
      <c r="B66" s="14" t="s">
        <v>14</v>
      </c>
      <c r="C66" s="14" t="s">
        <v>40</v>
      </c>
      <c r="D66" s="14" t="s">
        <v>36</v>
      </c>
      <c r="E66" s="18" t="s">
        <v>235</v>
      </c>
      <c r="F66" s="14" t="s">
        <v>24</v>
      </c>
      <c r="G66" s="20">
        <f>262000+212000+100000+150000</f>
        <v>724000</v>
      </c>
    </row>
    <row r="67" spans="1:7" ht="93.75">
      <c r="A67" s="32" t="s">
        <v>250</v>
      </c>
      <c r="B67" s="14" t="s">
        <v>14</v>
      </c>
      <c r="C67" s="14" t="s">
        <v>40</v>
      </c>
      <c r="D67" s="14" t="s">
        <v>36</v>
      </c>
      <c r="E67" s="18" t="s">
        <v>202</v>
      </c>
      <c r="F67" s="14" t="s">
        <v>201</v>
      </c>
      <c r="G67" s="20">
        <v>140880.11</v>
      </c>
    </row>
    <row r="68" spans="1:7" ht="103.5" customHeight="1">
      <c r="A68" s="31" t="s">
        <v>134</v>
      </c>
      <c r="B68" s="14" t="s">
        <v>14</v>
      </c>
      <c r="C68" s="14" t="s">
        <v>22</v>
      </c>
      <c r="D68" s="14" t="s">
        <v>27</v>
      </c>
      <c r="E68" s="18" t="s">
        <v>39</v>
      </c>
      <c r="F68" s="14" t="s">
        <v>26</v>
      </c>
      <c r="G68" s="20">
        <f>45000-45000</f>
        <v>0</v>
      </c>
    </row>
    <row r="69" spans="1:7" ht="102.75" customHeight="1">
      <c r="A69" s="31" t="s">
        <v>135</v>
      </c>
      <c r="B69" s="14" t="s">
        <v>14</v>
      </c>
      <c r="C69" s="14" t="s">
        <v>22</v>
      </c>
      <c r="D69" s="14" t="s">
        <v>37</v>
      </c>
      <c r="E69" s="18" t="s">
        <v>38</v>
      </c>
      <c r="F69" s="14" t="s">
        <v>26</v>
      </c>
      <c r="G69" s="20">
        <f>45000-15000-30000</f>
        <v>0</v>
      </c>
    </row>
    <row r="70" spans="1:7" ht="84.75" customHeight="1">
      <c r="A70" s="31" t="s">
        <v>136</v>
      </c>
      <c r="B70" s="14" t="s">
        <v>14</v>
      </c>
      <c r="C70" s="14" t="s">
        <v>22</v>
      </c>
      <c r="D70" s="14" t="s">
        <v>37</v>
      </c>
      <c r="E70" s="18" t="s">
        <v>137</v>
      </c>
      <c r="F70" s="14" t="s">
        <v>26</v>
      </c>
      <c r="G70" s="20">
        <f>20000-20000</f>
        <v>0</v>
      </c>
    </row>
    <row r="71" spans="1:7" ht="72" customHeight="1">
      <c r="A71" s="31" t="s">
        <v>138</v>
      </c>
      <c r="B71" s="14" t="s">
        <v>14</v>
      </c>
      <c r="C71" s="14" t="s">
        <v>22</v>
      </c>
      <c r="D71" s="14" t="s">
        <v>37</v>
      </c>
      <c r="E71" s="18" t="s">
        <v>139</v>
      </c>
      <c r="F71" s="14" t="s">
        <v>26</v>
      </c>
      <c r="G71" s="20">
        <f>25000-15900</f>
        <v>9100</v>
      </c>
    </row>
    <row r="72" spans="1:7" ht="75">
      <c r="A72" s="22" t="s">
        <v>41</v>
      </c>
      <c r="B72" s="14" t="s">
        <v>14</v>
      </c>
      <c r="C72" s="14" t="s">
        <v>42</v>
      </c>
      <c r="D72" s="14" t="s">
        <v>40</v>
      </c>
      <c r="E72" s="17" t="s">
        <v>43</v>
      </c>
      <c r="F72" s="14" t="s">
        <v>33</v>
      </c>
      <c r="G72" s="20">
        <f>3778883.52+51715.8+231000+84000+161339.02+20200+56800</f>
        <v>4383938.34</v>
      </c>
    </row>
    <row r="73" spans="1:7" ht="140.25" customHeight="1">
      <c r="A73" s="32" t="s">
        <v>346</v>
      </c>
      <c r="B73" s="14" t="s">
        <v>14</v>
      </c>
      <c r="C73" s="14" t="s">
        <v>42</v>
      </c>
      <c r="D73" s="14" t="s">
        <v>40</v>
      </c>
      <c r="E73" s="17" t="s">
        <v>294</v>
      </c>
      <c r="F73" s="14" t="s">
        <v>33</v>
      </c>
      <c r="G73" s="20">
        <v>1163537</v>
      </c>
    </row>
    <row r="74" spans="1:7" ht="129.75" customHeight="1">
      <c r="A74" s="22" t="s">
        <v>205</v>
      </c>
      <c r="B74" s="14" t="s">
        <v>14</v>
      </c>
      <c r="C74" s="14" t="s">
        <v>42</v>
      </c>
      <c r="D74" s="14" t="s">
        <v>40</v>
      </c>
      <c r="E74" s="17" t="s">
        <v>197</v>
      </c>
      <c r="F74" s="14" t="s">
        <v>33</v>
      </c>
      <c r="G74" s="20">
        <v>77341.47</v>
      </c>
    </row>
    <row r="75" spans="1:7" ht="78" customHeight="1">
      <c r="A75" s="22" t="s">
        <v>102</v>
      </c>
      <c r="B75" s="14" t="s">
        <v>14</v>
      </c>
      <c r="C75" s="14" t="s">
        <v>42</v>
      </c>
      <c r="D75" s="14" t="s">
        <v>40</v>
      </c>
      <c r="E75" s="18" t="s">
        <v>54</v>
      </c>
      <c r="F75" s="14" t="s">
        <v>33</v>
      </c>
      <c r="G75" s="20">
        <f>20000-20000</f>
        <v>0</v>
      </c>
    </row>
    <row r="76" spans="1:7" ht="78" customHeight="1">
      <c r="A76" s="32" t="s">
        <v>253</v>
      </c>
      <c r="B76" s="29" t="s">
        <v>14</v>
      </c>
      <c r="C76" s="29" t="s">
        <v>42</v>
      </c>
      <c r="D76" s="29" t="s">
        <v>40</v>
      </c>
      <c r="E76" s="28" t="s">
        <v>243</v>
      </c>
      <c r="F76" s="29" t="s">
        <v>33</v>
      </c>
      <c r="G76" s="20">
        <v>10000</v>
      </c>
    </row>
    <row r="77" spans="1:7" ht="78" customHeight="1">
      <c r="A77" s="31" t="s">
        <v>206</v>
      </c>
      <c r="B77" s="14" t="s">
        <v>14</v>
      </c>
      <c r="C77" s="14" t="s">
        <v>42</v>
      </c>
      <c r="D77" s="14" t="s">
        <v>40</v>
      </c>
      <c r="E77" s="18" t="s">
        <v>199</v>
      </c>
      <c r="F77" s="14" t="s">
        <v>33</v>
      </c>
      <c r="G77" s="20">
        <v>18000</v>
      </c>
    </row>
    <row r="78" spans="1:7" ht="111" customHeight="1">
      <c r="A78" s="34" t="s">
        <v>103</v>
      </c>
      <c r="B78" s="14" t="s">
        <v>14</v>
      </c>
      <c r="C78" s="14" t="s">
        <v>42</v>
      </c>
      <c r="D78" s="14" t="s">
        <v>27</v>
      </c>
      <c r="E78" s="18" t="s">
        <v>90</v>
      </c>
      <c r="F78" s="14" t="s">
        <v>24</v>
      </c>
      <c r="G78" s="20">
        <f>30000+9500</f>
        <v>39500</v>
      </c>
    </row>
    <row r="79" spans="1:7" ht="108" customHeight="1">
      <c r="A79" s="22" t="s">
        <v>140</v>
      </c>
      <c r="B79" s="14" t="s">
        <v>14</v>
      </c>
      <c r="C79" s="14" t="s">
        <v>42</v>
      </c>
      <c r="D79" s="14" t="s">
        <v>42</v>
      </c>
      <c r="E79" s="18" t="s">
        <v>44</v>
      </c>
      <c r="F79" s="14" t="s">
        <v>24</v>
      </c>
      <c r="G79" s="20">
        <v>8000</v>
      </c>
    </row>
    <row r="80" spans="1:7" ht="108" customHeight="1">
      <c r="A80" s="22" t="s">
        <v>191</v>
      </c>
      <c r="B80" s="14" t="s">
        <v>14</v>
      </c>
      <c r="C80" s="14" t="s">
        <v>42</v>
      </c>
      <c r="D80" s="14" t="s">
        <v>42</v>
      </c>
      <c r="E80" s="18" t="s">
        <v>44</v>
      </c>
      <c r="F80" s="14" t="s">
        <v>33</v>
      </c>
      <c r="G80" s="20">
        <f>22000-20200</f>
        <v>1800</v>
      </c>
    </row>
    <row r="81" spans="1:7" ht="93.75">
      <c r="A81" s="22" t="s">
        <v>92</v>
      </c>
      <c r="B81" s="14" t="s">
        <v>14</v>
      </c>
      <c r="C81" s="14" t="s">
        <v>42</v>
      </c>
      <c r="D81" s="14" t="s">
        <v>42</v>
      </c>
      <c r="E81" s="18" t="s">
        <v>141</v>
      </c>
      <c r="F81" s="14" t="s">
        <v>24</v>
      </c>
      <c r="G81" s="20">
        <v>4300</v>
      </c>
    </row>
    <row r="82" spans="1:7" ht="87" customHeight="1">
      <c r="A82" s="22" t="s">
        <v>156</v>
      </c>
      <c r="B82" s="14" t="s">
        <v>14</v>
      </c>
      <c r="C82" s="14" t="s">
        <v>42</v>
      </c>
      <c r="D82" s="14" t="s">
        <v>42</v>
      </c>
      <c r="E82" s="18" t="s">
        <v>157</v>
      </c>
      <c r="F82" s="14" t="s">
        <v>24</v>
      </c>
      <c r="G82" s="20">
        <f>104800-30600-34800</f>
        <v>39400</v>
      </c>
    </row>
    <row r="83" spans="1:7" ht="87" customHeight="1">
      <c r="A83" s="41" t="s">
        <v>282</v>
      </c>
      <c r="B83" s="14" t="s">
        <v>14</v>
      </c>
      <c r="C83" s="14" t="s">
        <v>42</v>
      </c>
      <c r="D83" s="14" t="s">
        <v>42</v>
      </c>
      <c r="E83" s="18" t="s">
        <v>274</v>
      </c>
      <c r="F83" s="14" t="s">
        <v>24</v>
      </c>
      <c r="G83" s="20">
        <f>10000-2700</f>
        <v>7300</v>
      </c>
    </row>
    <row r="84" spans="1:7" ht="69" customHeight="1">
      <c r="A84" s="31" t="s">
        <v>142</v>
      </c>
      <c r="B84" s="14" t="s">
        <v>14</v>
      </c>
      <c r="C84" s="14" t="s">
        <v>42</v>
      </c>
      <c r="D84" s="14" t="s">
        <v>42</v>
      </c>
      <c r="E84" s="18" t="s">
        <v>143</v>
      </c>
      <c r="F84" s="14" t="s">
        <v>24</v>
      </c>
      <c r="G84" s="20">
        <v>10000</v>
      </c>
    </row>
    <row r="85" spans="1:7" ht="68.25" customHeight="1">
      <c r="A85" s="31" t="s">
        <v>144</v>
      </c>
      <c r="B85" s="14" t="s">
        <v>14</v>
      </c>
      <c r="C85" s="14" t="s">
        <v>42</v>
      </c>
      <c r="D85" s="14" t="s">
        <v>42</v>
      </c>
      <c r="E85" s="18" t="s">
        <v>145</v>
      </c>
      <c r="F85" s="14" t="s">
        <v>24</v>
      </c>
      <c r="G85" s="20">
        <f>10000-3450</f>
        <v>6550</v>
      </c>
    </row>
    <row r="86" spans="1:7" ht="70.5" customHeight="1">
      <c r="A86" s="31" t="s">
        <v>146</v>
      </c>
      <c r="B86" s="14" t="s">
        <v>14</v>
      </c>
      <c r="C86" s="14" t="s">
        <v>42</v>
      </c>
      <c r="D86" s="14" t="s">
        <v>42</v>
      </c>
      <c r="E86" s="18" t="s">
        <v>147</v>
      </c>
      <c r="F86" s="14" t="s">
        <v>24</v>
      </c>
      <c r="G86" s="20">
        <f>81000+6000-11000-3588.4-2850</f>
        <v>69561.6</v>
      </c>
    </row>
    <row r="87" spans="1:7" ht="54.75" customHeight="1">
      <c r="A87" s="31" t="s">
        <v>190</v>
      </c>
      <c r="B87" s="14" t="s">
        <v>14</v>
      </c>
      <c r="C87" s="14" t="s">
        <v>42</v>
      </c>
      <c r="D87" s="14" t="s">
        <v>42</v>
      </c>
      <c r="E87" s="18" t="s">
        <v>147</v>
      </c>
      <c r="F87" s="14" t="s">
        <v>26</v>
      </c>
      <c r="G87" s="20">
        <f>20000+8500</f>
        <v>28500</v>
      </c>
    </row>
    <row r="88" spans="1:7" ht="90" customHeight="1">
      <c r="A88" s="22" t="s">
        <v>93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24</v>
      </c>
      <c r="G88" s="20">
        <f>10000-8000</f>
        <v>2000</v>
      </c>
    </row>
    <row r="89" spans="1:7" ht="90" customHeight="1">
      <c r="A89" s="32" t="s">
        <v>247</v>
      </c>
      <c r="B89" s="14" t="s">
        <v>14</v>
      </c>
      <c r="C89" s="14" t="s">
        <v>42</v>
      </c>
      <c r="D89" s="14" t="s">
        <v>42</v>
      </c>
      <c r="E89" s="17" t="s">
        <v>246</v>
      </c>
      <c r="F89" s="14" t="s">
        <v>24</v>
      </c>
      <c r="G89" s="20">
        <v>5000</v>
      </c>
    </row>
    <row r="90" spans="1:7" ht="123.75" customHeight="1">
      <c r="A90" s="22" t="s">
        <v>46</v>
      </c>
      <c r="B90" s="14" t="s">
        <v>14</v>
      </c>
      <c r="C90" s="14" t="s">
        <v>35</v>
      </c>
      <c r="D90" s="14" t="s">
        <v>18</v>
      </c>
      <c r="E90" s="18" t="s">
        <v>47</v>
      </c>
      <c r="F90" s="14" t="s">
        <v>21</v>
      </c>
      <c r="G90" s="20">
        <f>10655316.89+204277.41-2500-3400</f>
        <v>10853694.3</v>
      </c>
    </row>
    <row r="91" spans="1:7" ht="75">
      <c r="A91" s="22" t="s">
        <v>94</v>
      </c>
      <c r="B91" s="14" t="s">
        <v>14</v>
      </c>
      <c r="C91" s="14" t="s">
        <v>35</v>
      </c>
      <c r="D91" s="14" t="s">
        <v>18</v>
      </c>
      <c r="E91" s="18" t="s">
        <v>47</v>
      </c>
      <c r="F91" s="14" t="s">
        <v>24</v>
      </c>
      <c r="G91" s="20">
        <f>2190211.6+47630.63+51000-19020+105000-5480+58000+25155+24189.75+5987+44800+10000</f>
        <v>2537473.98</v>
      </c>
    </row>
    <row r="92" spans="1:7" ht="56.25">
      <c r="A92" s="22" t="s">
        <v>48</v>
      </c>
      <c r="B92" s="14" t="s">
        <v>14</v>
      </c>
      <c r="C92" s="14" t="s">
        <v>35</v>
      </c>
      <c r="D92" s="14" t="s">
        <v>18</v>
      </c>
      <c r="E92" s="17" t="s">
        <v>47</v>
      </c>
      <c r="F92" s="14" t="s">
        <v>26</v>
      </c>
      <c r="G92" s="20">
        <f>13600+4500-3664</f>
        <v>14436</v>
      </c>
    </row>
    <row r="93" spans="1:7" ht="123.75" customHeight="1">
      <c r="A93" s="22" t="s">
        <v>49</v>
      </c>
      <c r="B93" s="14" t="s">
        <v>14</v>
      </c>
      <c r="C93" s="14" t="s">
        <v>35</v>
      </c>
      <c r="D93" s="14" t="s">
        <v>18</v>
      </c>
      <c r="E93" s="18" t="s">
        <v>50</v>
      </c>
      <c r="F93" s="14" t="s">
        <v>21</v>
      </c>
      <c r="G93" s="20">
        <f>436737.12+19530.03+3400</f>
        <v>459667.15</v>
      </c>
    </row>
    <row r="94" spans="1:7" ht="86.25" customHeight="1">
      <c r="A94" s="22" t="s">
        <v>95</v>
      </c>
      <c r="B94" s="14" t="s">
        <v>14</v>
      </c>
      <c r="C94" s="14" t="s">
        <v>35</v>
      </c>
      <c r="D94" s="14" t="s">
        <v>18</v>
      </c>
      <c r="E94" s="17" t="s">
        <v>50</v>
      </c>
      <c r="F94" s="14" t="s">
        <v>24</v>
      </c>
      <c r="G94" s="20">
        <v>363668</v>
      </c>
    </row>
    <row r="95" spans="1:7" ht="86.25" customHeight="1">
      <c r="A95" s="32" t="s">
        <v>355</v>
      </c>
      <c r="B95" s="14" t="s">
        <v>14</v>
      </c>
      <c r="C95" s="14" t="s">
        <v>35</v>
      </c>
      <c r="D95" s="14" t="s">
        <v>18</v>
      </c>
      <c r="E95" s="17" t="s">
        <v>354</v>
      </c>
      <c r="F95" s="14" t="s">
        <v>24</v>
      </c>
      <c r="G95" s="20">
        <f>300000+177</f>
        <v>300177</v>
      </c>
    </row>
    <row r="96" spans="1:7" ht="169.5" customHeight="1">
      <c r="A96" s="32" t="s">
        <v>293</v>
      </c>
      <c r="B96" s="14" t="s">
        <v>14</v>
      </c>
      <c r="C96" s="14" t="s">
        <v>35</v>
      </c>
      <c r="D96" s="14" t="s">
        <v>18</v>
      </c>
      <c r="E96" s="17" t="s">
        <v>295</v>
      </c>
      <c r="F96" s="14" t="s">
        <v>21</v>
      </c>
      <c r="G96" s="20">
        <f>4546380+233640</f>
        <v>4780020</v>
      </c>
    </row>
    <row r="97" spans="1:7" ht="162" customHeight="1">
      <c r="A97" s="22" t="s">
        <v>148</v>
      </c>
      <c r="B97" s="14" t="s">
        <v>14</v>
      </c>
      <c r="C97" s="14" t="s">
        <v>35</v>
      </c>
      <c r="D97" s="14" t="s">
        <v>18</v>
      </c>
      <c r="E97" s="23" t="s">
        <v>51</v>
      </c>
      <c r="F97" s="14" t="s">
        <v>21</v>
      </c>
      <c r="G97" s="20">
        <v>50000</v>
      </c>
    </row>
    <row r="98" spans="1:7" ht="112.5" customHeight="1">
      <c r="A98" s="22" t="s">
        <v>216</v>
      </c>
      <c r="B98" s="14" t="s">
        <v>14</v>
      </c>
      <c r="C98" s="14" t="s">
        <v>35</v>
      </c>
      <c r="D98" s="14" t="s">
        <v>18</v>
      </c>
      <c r="E98" s="18" t="s">
        <v>52</v>
      </c>
      <c r="F98" s="14" t="s">
        <v>24</v>
      </c>
      <c r="G98" s="20">
        <v>220000</v>
      </c>
    </row>
    <row r="99" spans="1:7" ht="139.5" customHeight="1">
      <c r="A99" s="32" t="s">
        <v>475</v>
      </c>
      <c r="B99" s="14" t="s">
        <v>14</v>
      </c>
      <c r="C99" s="14" t="s">
        <v>35</v>
      </c>
      <c r="D99" s="14" t="s">
        <v>18</v>
      </c>
      <c r="E99" s="18" t="s">
        <v>474</v>
      </c>
      <c r="F99" s="14" t="s">
        <v>24</v>
      </c>
      <c r="G99" s="20">
        <f>854.96+84641</f>
        <v>85495.96</v>
      </c>
    </row>
    <row r="100" spans="1:7" ht="63.75" customHeight="1">
      <c r="A100" s="22" t="s">
        <v>169</v>
      </c>
      <c r="B100" s="14" t="s">
        <v>14</v>
      </c>
      <c r="C100" s="14" t="s">
        <v>35</v>
      </c>
      <c r="D100" s="14" t="s">
        <v>18</v>
      </c>
      <c r="E100" s="18" t="s">
        <v>167</v>
      </c>
      <c r="F100" s="14" t="s">
        <v>24</v>
      </c>
      <c r="G100" s="20">
        <f>50000-12507</f>
        <v>37493</v>
      </c>
    </row>
    <row r="101" spans="1:7" ht="56.25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53</v>
      </c>
      <c r="F101" s="14" t="s">
        <v>24</v>
      </c>
      <c r="G101" s="20">
        <f>50000-20013</f>
        <v>29987</v>
      </c>
    </row>
    <row r="102" spans="1:7" ht="84" customHeight="1">
      <c r="A102" s="22" t="s">
        <v>397</v>
      </c>
      <c r="B102" s="14" t="s">
        <v>14</v>
      </c>
      <c r="C102" s="14" t="s">
        <v>35</v>
      </c>
      <c r="D102" s="14" t="s">
        <v>18</v>
      </c>
      <c r="E102" s="17" t="s">
        <v>396</v>
      </c>
      <c r="F102" s="14" t="s">
        <v>24</v>
      </c>
      <c r="G102" s="20">
        <f>1062400+19020+38000+66000-29655</f>
        <v>1155765</v>
      </c>
    </row>
    <row r="103" spans="1:7" ht="90" customHeight="1">
      <c r="A103" s="22" t="s">
        <v>361</v>
      </c>
      <c r="B103" s="14" t="s">
        <v>14</v>
      </c>
      <c r="C103" s="14" t="s">
        <v>35</v>
      </c>
      <c r="D103" s="14" t="s">
        <v>18</v>
      </c>
      <c r="E103" s="17" t="s">
        <v>360</v>
      </c>
      <c r="F103" s="14" t="s">
        <v>24</v>
      </c>
      <c r="G103" s="20">
        <v>435353.54</v>
      </c>
    </row>
    <row r="104" spans="1:7" ht="102" customHeight="1">
      <c r="A104" s="22" t="s">
        <v>124</v>
      </c>
      <c r="B104" s="14" t="s">
        <v>14</v>
      </c>
      <c r="C104" s="14" t="s">
        <v>35</v>
      </c>
      <c r="D104" s="14" t="s">
        <v>18</v>
      </c>
      <c r="E104" s="17" t="s">
        <v>31</v>
      </c>
      <c r="F104" s="14" t="s">
        <v>24</v>
      </c>
      <c r="G104" s="20">
        <v>180000</v>
      </c>
    </row>
    <row r="105" spans="1:7" ht="68.25" customHeight="1">
      <c r="A105" s="22" t="s">
        <v>324</v>
      </c>
      <c r="B105" s="14" t="s">
        <v>14</v>
      </c>
      <c r="C105" s="14" t="s">
        <v>35</v>
      </c>
      <c r="D105" s="14" t="s">
        <v>18</v>
      </c>
      <c r="E105" s="18" t="s">
        <v>54</v>
      </c>
      <c r="F105" s="14" t="s">
        <v>24</v>
      </c>
      <c r="G105" s="20">
        <f>10000+20000</f>
        <v>30000</v>
      </c>
    </row>
    <row r="106" spans="1:7" ht="68.25" customHeight="1">
      <c r="A106" s="22" t="s">
        <v>207</v>
      </c>
      <c r="B106" s="14" t="s">
        <v>14</v>
      </c>
      <c r="C106" s="14" t="s">
        <v>55</v>
      </c>
      <c r="D106" s="14" t="s">
        <v>18</v>
      </c>
      <c r="E106" s="18" t="s">
        <v>200</v>
      </c>
      <c r="F106" s="14" t="s">
        <v>56</v>
      </c>
      <c r="G106" s="20">
        <v>1562099.33</v>
      </c>
    </row>
    <row r="107" spans="1:7" ht="106.5" customHeight="1">
      <c r="A107" s="22" t="s">
        <v>495</v>
      </c>
      <c r="B107" s="14" t="s">
        <v>14</v>
      </c>
      <c r="C107" s="14" t="s">
        <v>55</v>
      </c>
      <c r="D107" s="14" t="s">
        <v>40</v>
      </c>
      <c r="E107" s="18" t="s">
        <v>494</v>
      </c>
      <c r="F107" s="14" t="s">
        <v>56</v>
      </c>
      <c r="G107" s="20">
        <v>20000</v>
      </c>
    </row>
    <row r="108" spans="1:7" ht="87" customHeight="1">
      <c r="A108" s="32" t="s">
        <v>184</v>
      </c>
      <c r="B108" s="14" t="s">
        <v>14</v>
      </c>
      <c r="C108" s="14" t="s">
        <v>28</v>
      </c>
      <c r="D108" s="14" t="s">
        <v>19</v>
      </c>
      <c r="E108" s="18" t="s">
        <v>149</v>
      </c>
      <c r="F108" s="14" t="s">
        <v>24</v>
      </c>
      <c r="G108" s="20">
        <f>90300+17000+73500+101000+3588.4+45000-103141.2+45570</f>
        <v>272817.2</v>
      </c>
    </row>
    <row r="109" spans="1:7" ht="114" customHeight="1">
      <c r="A109" s="33" t="s">
        <v>326</v>
      </c>
      <c r="B109" s="14" t="s">
        <v>14</v>
      </c>
      <c r="C109" s="14" t="s">
        <v>28</v>
      </c>
      <c r="D109" s="14" t="s">
        <v>19</v>
      </c>
      <c r="E109" s="18" t="s">
        <v>325</v>
      </c>
      <c r="F109" s="14" t="s">
        <v>21</v>
      </c>
      <c r="G109" s="20">
        <f>2378544.83+51715.8+34100-159738.41-22206.91</f>
        <v>2282415.3099999996</v>
      </c>
    </row>
    <row r="110" spans="1:7" ht="66" customHeight="1">
      <c r="A110" s="33" t="s">
        <v>327</v>
      </c>
      <c r="B110" s="14" t="s">
        <v>14</v>
      </c>
      <c r="C110" s="14" t="s">
        <v>28</v>
      </c>
      <c r="D110" s="14" t="s">
        <v>19</v>
      </c>
      <c r="E110" s="18" t="s">
        <v>325</v>
      </c>
      <c r="F110" s="14" t="s">
        <v>24</v>
      </c>
      <c r="G110" s="20">
        <f>156000+531.62-16334+70000-45000+107991.2-45570</f>
        <v>227618.82</v>
      </c>
    </row>
    <row r="111" spans="1:7" ht="51.75" customHeight="1">
      <c r="A111" s="33" t="s">
        <v>328</v>
      </c>
      <c r="B111" s="14" t="s">
        <v>14</v>
      </c>
      <c r="C111" s="14" t="s">
        <v>28</v>
      </c>
      <c r="D111" s="14" t="s">
        <v>19</v>
      </c>
      <c r="E111" s="18" t="s">
        <v>325</v>
      </c>
      <c r="F111" s="14" t="s">
        <v>26</v>
      </c>
      <c r="G111" s="20">
        <v>1500</v>
      </c>
    </row>
    <row r="112" spans="1:7" ht="107.25" customHeight="1">
      <c r="A112" s="33" t="s">
        <v>434</v>
      </c>
      <c r="B112" s="14" t="s">
        <v>14</v>
      </c>
      <c r="C112" s="14" t="s">
        <v>28</v>
      </c>
      <c r="D112" s="14" t="s">
        <v>19</v>
      </c>
      <c r="E112" s="18" t="s">
        <v>432</v>
      </c>
      <c r="F112" s="14" t="s">
        <v>24</v>
      </c>
      <c r="G112" s="20">
        <v>110000</v>
      </c>
    </row>
    <row r="113" spans="1:7" ht="85.5" customHeight="1">
      <c r="A113" s="33" t="s">
        <v>431</v>
      </c>
      <c r="B113" s="14" t="s">
        <v>14</v>
      </c>
      <c r="C113" s="14" t="s">
        <v>28</v>
      </c>
      <c r="D113" s="14" t="s">
        <v>19</v>
      </c>
      <c r="E113" s="18" t="s">
        <v>435</v>
      </c>
      <c r="F113" s="14" t="s">
        <v>24</v>
      </c>
      <c r="G113" s="20">
        <f>1010101.01+240000</f>
        <v>1250101.01</v>
      </c>
    </row>
    <row r="114" spans="1:7" s="7" customFormat="1" ht="36" customHeight="1">
      <c r="A114" s="10" t="s">
        <v>104</v>
      </c>
      <c r="B114" s="4" t="s">
        <v>57</v>
      </c>
      <c r="C114" s="4" t="s">
        <v>15</v>
      </c>
      <c r="D114" s="4" t="s">
        <v>15</v>
      </c>
      <c r="E114" s="4" t="s">
        <v>16</v>
      </c>
      <c r="F114" s="4" t="s">
        <v>17</v>
      </c>
      <c r="G114" s="21">
        <f>SUM(G115:G123)</f>
        <v>3039896.64</v>
      </c>
    </row>
    <row r="115" spans="1:7" s="7" customFormat="1" ht="89.25" customHeight="1">
      <c r="A115" s="46" t="s">
        <v>203</v>
      </c>
      <c r="B115" s="14" t="s">
        <v>57</v>
      </c>
      <c r="C115" s="14" t="s">
        <v>18</v>
      </c>
      <c r="D115" s="14" t="s">
        <v>40</v>
      </c>
      <c r="E115" s="14" t="s">
        <v>198</v>
      </c>
      <c r="F115" s="14" t="s">
        <v>24</v>
      </c>
      <c r="G115" s="16">
        <v>3000</v>
      </c>
    </row>
    <row r="116" spans="1:7" s="7" customFormat="1" ht="84" customHeight="1">
      <c r="A116" s="31" t="s">
        <v>204</v>
      </c>
      <c r="B116" s="14" t="s">
        <v>57</v>
      </c>
      <c r="C116" s="14" t="s">
        <v>18</v>
      </c>
      <c r="D116" s="14" t="s">
        <v>40</v>
      </c>
      <c r="E116" s="14" t="s">
        <v>199</v>
      </c>
      <c r="F116" s="14" t="s">
        <v>24</v>
      </c>
      <c r="G116" s="16">
        <v>6000</v>
      </c>
    </row>
    <row r="117" spans="1:7" ht="124.5" customHeight="1">
      <c r="A117" s="35" t="s">
        <v>194</v>
      </c>
      <c r="B117" s="14" t="s">
        <v>57</v>
      </c>
      <c r="C117" s="14" t="s">
        <v>18</v>
      </c>
      <c r="D117" s="14" t="s">
        <v>40</v>
      </c>
      <c r="E117" s="18" t="s">
        <v>60</v>
      </c>
      <c r="F117" s="14" t="s">
        <v>21</v>
      </c>
      <c r="G117" s="20">
        <f>1366654.98+13421.63+23507.87</f>
        <v>1403584.48</v>
      </c>
    </row>
    <row r="118" spans="1:7" ht="71.25" customHeight="1">
      <c r="A118" s="36" t="s">
        <v>105</v>
      </c>
      <c r="B118" s="14" t="s">
        <v>57</v>
      </c>
      <c r="C118" s="14" t="s">
        <v>18</v>
      </c>
      <c r="D118" s="14" t="s">
        <v>40</v>
      </c>
      <c r="E118" s="18" t="s">
        <v>60</v>
      </c>
      <c r="F118" s="14" t="s">
        <v>24</v>
      </c>
      <c r="G118" s="20">
        <f>366446+36000</f>
        <v>402446</v>
      </c>
    </row>
    <row r="119" spans="1:7" ht="54.75" customHeight="1">
      <c r="A119" s="36" t="s">
        <v>106</v>
      </c>
      <c r="B119" s="14" t="s">
        <v>57</v>
      </c>
      <c r="C119" s="25" t="s">
        <v>18</v>
      </c>
      <c r="D119" s="14" t="s">
        <v>40</v>
      </c>
      <c r="E119" s="18" t="s">
        <v>60</v>
      </c>
      <c r="F119" s="14" t="s">
        <v>26</v>
      </c>
      <c r="G119" s="20">
        <f>6000-5000</f>
        <v>1000</v>
      </c>
    </row>
    <row r="120" spans="1:7" ht="124.5" customHeight="1">
      <c r="A120" s="35" t="s">
        <v>107</v>
      </c>
      <c r="B120" s="25" t="s">
        <v>57</v>
      </c>
      <c r="C120" s="14" t="s">
        <v>18</v>
      </c>
      <c r="D120" s="25" t="s">
        <v>40</v>
      </c>
      <c r="E120" s="18" t="s">
        <v>61</v>
      </c>
      <c r="F120" s="25" t="s">
        <v>21</v>
      </c>
      <c r="G120" s="20">
        <f>72000-36000</f>
        <v>36000</v>
      </c>
    </row>
    <row r="121" spans="1:7" ht="104.25" customHeight="1">
      <c r="A121" s="35" t="s">
        <v>58</v>
      </c>
      <c r="B121" s="14" t="s">
        <v>57</v>
      </c>
      <c r="C121" s="14" t="s">
        <v>18</v>
      </c>
      <c r="D121" s="14" t="s">
        <v>40</v>
      </c>
      <c r="E121" s="18" t="s">
        <v>59</v>
      </c>
      <c r="F121" s="14" t="s">
        <v>21</v>
      </c>
      <c r="G121" s="20">
        <f>1132392.52+11314.55+39159.09</f>
        <v>1182866.1600000001</v>
      </c>
    </row>
    <row r="122" spans="1:7" ht="94.5" customHeight="1">
      <c r="A122" s="35" t="s">
        <v>472</v>
      </c>
      <c r="B122" s="14" t="s">
        <v>57</v>
      </c>
      <c r="C122" s="14" t="s">
        <v>18</v>
      </c>
      <c r="D122" s="14" t="s">
        <v>29</v>
      </c>
      <c r="E122" s="18" t="s">
        <v>471</v>
      </c>
      <c r="F122" s="14" t="s">
        <v>56</v>
      </c>
      <c r="G122" s="20">
        <v>0</v>
      </c>
    </row>
    <row r="123" spans="1:7" ht="94.5" customHeight="1">
      <c r="A123" s="33" t="s">
        <v>496</v>
      </c>
      <c r="B123" s="14" t="s">
        <v>57</v>
      </c>
      <c r="C123" s="14" t="s">
        <v>18</v>
      </c>
      <c r="D123" s="14" t="s">
        <v>29</v>
      </c>
      <c r="E123" s="18" t="s">
        <v>497</v>
      </c>
      <c r="F123" s="14" t="s">
        <v>56</v>
      </c>
      <c r="G123" s="20">
        <v>5000</v>
      </c>
    </row>
    <row r="124" spans="1:7" s="11" customFormat="1" ht="51" customHeight="1">
      <c r="A124" s="10" t="s">
        <v>217</v>
      </c>
      <c r="B124" s="4" t="s">
        <v>62</v>
      </c>
      <c r="C124" s="4" t="s">
        <v>15</v>
      </c>
      <c r="D124" s="4" t="s">
        <v>15</v>
      </c>
      <c r="E124" s="4" t="s">
        <v>16</v>
      </c>
      <c r="F124" s="4" t="s">
        <v>17</v>
      </c>
      <c r="G124" s="21">
        <f>SUM(G125:G129)</f>
        <v>7161655.749999999</v>
      </c>
    </row>
    <row r="125" spans="1:7" ht="144" customHeight="1">
      <c r="A125" s="22" t="s">
        <v>118</v>
      </c>
      <c r="B125" s="14" t="s">
        <v>62</v>
      </c>
      <c r="C125" s="14" t="s">
        <v>18</v>
      </c>
      <c r="D125" s="14" t="s">
        <v>34</v>
      </c>
      <c r="E125" s="18" t="s">
        <v>23</v>
      </c>
      <c r="F125" s="14" t="s">
        <v>21</v>
      </c>
      <c r="G125" s="20">
        <f>6132044.27+69645.22+145509.64</f>
        <v>6347199.129999999</v>
      </c>
    </row>
    <row r="126" spans="1:7" ht="109.5" customHeight="1">
      <c r="A126" s="22" t="s">
        <v>119</v>
      </c>
      <c r="B126" s="14" t="s">
        <v>62</v>
      </c>
      <c r="C126" s="14" t="s">
        <v>18</v>
      </c>
      <c r="D126" s="14" t="s">
        <v>34</v>
      </c>
      <c r="E126" s="18" t="s">
        <v>23</v>
      </c>
      <c r="F126" s="14" t="s">
        <v>24</v>
      </c>
      <c r="G126" s="20">
        <f>741844.42+22612.2</f>
        <v>764456.62</v>
      </c>
    </row>
    <row r="127" spans="1:7" ht="84.75" customHeight="1">
      <c r="A127" s="22" t="s">
        <v>25</v>
      </c>
      <c r="B127" s="14" t="s">
        <v>62</v>
      </c>
      <c r="C127" s="14" t="s">
        <v>18</v>
      </c>
      <c r="D127" s="14" t="s">
        <v>34</v>
      </c>
      <c r="E127" s="18" t="s">
        <v>23</v>
      </c>
      <c r="F127" s="14" t="s">
        <v>26</v>
      </c>
      <c r="G127" s="20">
        <v>2000</v>
      </c>
    </row>
    <row r="128" spans="1:7" ht="84.75" customHeight="1">
      <c r="A128" s="31" t="s">
        <v>204</v>
      </c>
      <c r="B128" s="14" t="s">
        <v>62</v>
      </c>
      <c r="C128" s="14" t="s">
        <v>18</v>
      </c>
      <c r="D128" s="14" t="s">
        <v>34</v>
      </c>
      <c r="E128" s="18" t="s">
        <v>199</v>
      </c>
      <c r="F128" s="14" t="s">
        <v>24</v>
      </c>
      <c r="G128" s="20">
        <v>40000</v>
      </c>
    </row>
    <row r="129" spans="1:7" ht="104.25" customHeight="1">
      <c r="A129" s="34" t="s">
        <v>103</v>
      </c>
      <c r="B129" s="14" t="s">
        <v>62</v>
      </c>
      <c r="C129" s="14" t="s">
        <v>42</v>
      </c>
      <c r="D129" s="14" t="s">
        <v>27</v>
      </c>
      <c r="E129" s="18" t="s">
        <v>90</v>
      </c>
      <c r="F129" s="14" t="s">
        <v>24</v>
      </c>
      <c r="G129" s="20">
        <v>8000</v>
      </c>
    </row>
    <row r="130" spans="1:7" s="11" customFormat="1" ht="37.5">
      <c r="A130" s="10" t="s">
        <v>108</v>
      </c>
      <c r="B130" s="4" t="s">
        <v>63</v>
      </c>
      <c r="C130" s="4" t="s">
        <v>15</v>
      </c>
      <c r="D130" s="4" t="s">
        <v>15</v>
      </c>
      <c r="E130" s="4" t="s">
        <v>16</v>
      </c>
      <c r="F130" s="4" t="s">
        <v>17</v>
      </c>
      <c r="G130" s="12">
        <f>SUM(G131:G220)</f>
        <v>257058451.00999993</v>
      </c>
    </row>
    <row r="131" spans="1:7" ht="112.5">
      <c r="A131" s="22" t="s">
        <v>109</v>
      </c>
      <c r="B131" s="14" t="s">
        <v>63</v>
      </c>
      <c r="C131" s="14" t="s">
        <v>42</v>
      </c>
      <c r="D131" s="14" t="s">
        <v>18</v>
      </c>
      <c r="E131" s="18" t="s">
        <v>65</v>
      </c>
      <c r="F131" s="14" t="s">
        <v>33</v>
      </c>
      <c r="G131" s="20">
        <f>28477991.16-400000+622133.85+263216+384587-9397.36-2286.64-230000-295339+195000+477948.76+451750+256152.59</f>
        <v>30191756.360000003</v>
      </c>
    </row>
    <row r="132" spans="1:7" ht="89.25" customHeight="1">
      <c r="A132" s="22" t="s">
        <v>151</v>
      </c>
      <c r="B132" s="14" t="s">
        <v>63</v>
      </c>
      <c r="C132" s="14" t="s">
        <v>42</v>
      </c>
      <c r="D132" s="14" t="s">
        <v>18</v>
      </c>
      <c r="E132" s="18" t="s">
        <v>66</v>
      </c>
      <c r="F132" s="14" t="s">
        <v>33</v>
      </c>
      <c r="G132" s="20">
        <v>30000</v>
      </c>
    </row>
    <row r="133" spans="1:7" ht="180.75" customHeight="1">
      <c r="A133" s="22" t="s">
        <v>290</v>
      </c>
      <c r="B133" s="30" t="s">
        <v>63</v>
      </c>
      <c r="C133" s="17" t="s">
        <v>42</v>
      </c>
      <c r="D133" s="17" t="s">
        <v>18</v>
      </c>
      <c r="E133" s="17" t="s">
        <v>224</v>
      </c>
      <c r="F133" s="17" t="s">
        <v>33</v>
      </c>
      <c r="G133" s="20">
        <f>38079082+2414704</f>
        <v>40493786</v>
      </c>
    </row>
    <row r="134" spans="1:7" ht="97.5" customHeight="1">
      <c r="A134" s="32" t="s">
        <v>477</v>
      </c>
      <c r="B134" s="30" t="s">
        <v>63</v>
      </c>
      <c r="C134" s="17" t="s">
        <v>42</v>
      </c>
      <c r="D134" s="17" t="s">
        <v>18</v>
      </c>
      <c r="E134" s="17" t="s">
        <v>476</v>
      </c>
      <c r="F134" s="17" t="s">
        <v>33</v>
      </c>
      <c r="G134" s="20">
        <v>101010.1</v>
      </c>
    </row>
    <row r="135" spans="1:7" ht="92.25" customHeight="1">
      <c r="A135" s="22" t="s">
        <v>68</v>
      </c>
      <c r="B135" s="14" t="s">
        <v>63</v>
      </c>
      <c r="C135" s="14" t="s">
        <v>42</v>
      </c>
      <c r="D135" s="14" t="s">
        <v>18</v>
      </c>
      <c r="E135" s="18" t="s">
        <v>67</v>
      </c>
      <c r="F135" s="14" t="s">
        <v>33</v>
      </c>
      <c r="G135" s="20">
        <f>490200+116039.08</f>
        <v>606239.08</v>
      </c>
    </row>
    <row r="136" spans="1:7" ht="92.25" customHeight="1">
      <c r="A136" s="32" t="s">
        <v>347</v>
      </c>
      <c r="B136" s="14" t="s">
        <v>63</v>
      </c>
      <c r="C136" s="14" t="s">
        <v>42</v>
      </c>
      <c r="D136" s="14" t="s">
        <v>18</v>
      </c>
      <c r="E136" s="18" t="s">
        <v>348</v>
      </c>
      <c r="F136" s="18">
        <v>600</v>
      </c>
      <c r="G136" s="20">
        <f>810000+83300</f>
        <v>893300</v>
      </c>
    </row>
    <row r="137" spans="1:7" ht="206.25">
      <c r="A137" s="22" t="s">
        <v>177</v>
      </c>
      <c r="B137" s="14" t="s">
        <v>63</v>
      </c>
      <c r="C137" s="14" t="s">
        <v>42</v>
      </c>
      <c r="D137" s="14" t="s">
        <v>18</v>
      </c>
      <c r="E137" s="23" t="s">
        <v>176</v>
      </c>
      <c r="F137" s="18">
        <v>600</v>
      </c>
      <c r="G137" s="20">
        <v>491895</v>
      </c>
    </row>
    <row r="138" spans="1:7" ht="93.75">
      <c r="A138" s="22" t="s">
        <v>419</v>
      </c>
      <c r="B138" s="14" t="s">
        <v>63</v>
      </c>
      <c r="C138" s="14" t="s">
        <v>42</v>
      </c>
      <c r="D138" s="14" t="s">
        <v>18</v>
      </c>
      <c r="E138" s="23" t="s">
        <v>31</v>
      </c>
      <c r="F138" s="18">
        <v>600</v>
      </c>
      <c r="G138" s="20">
        <f>360000+9397.36+2286.64</f>
        <v>371684</v>
      </c>
    </row>
    <row r="139" spans="1:7" ht="150">
      <c r="A139" s="22" t="s">
        <v>64</v>
      </c>
      <c r="B139" s="14" t="s">
        <v>63</v>
      </c>
      <c r="C139" s="14" t="s">
        <v>42</v>
      </c>
      <c r="D139" s="14" t="s">
        <v>19</v>
      </c>
      <c r="E139" s="18" t="s">
        <v>65</v>
      </c>
      <c r="F139" s="14" t="s">
        <v>21</v>
      </c>
      <c r="G139" s="20">
        <f>1705672.08-758076.48+51715.44</f>
        <v>999311.04</v>
      </c>
    </row>
    <row r="140" spans="1:7" ht="112.5">
      <c r="A140" s="31" t="s">
        <v>150</v>
      </c>
      <c r="B140" s="14" t="s">
        <v>63</v>
      </c>
      <c r="C140" s="14" t="s">
        <v>42</v>
      </c>
      <c r="D140" s="14" t="s">
        <v>19</v>
      </c>
      <c r="E140" s="18" t="s">
        <v>65</v>
      </c>
      <c r="F140" s="14" t="s">
        <v>24</v>
      </c>
      <c r="G140" s="20">
        <f>674800-58100-250000</f>
        <v>366700</v>
      </c>
    </row>
    <row r="141" spans="1:7" ht="168.75">
      <c r="A141" s="22" t="s">
        <v>152</v>
      </c>
      <c r="B141" s="14" t="s">
        <v>63</v>
      </c>
      <c r="C141" s="14" t="s">
        <v>42</v>
      </c>
      <c r="D141" s="14" t="s">
        <v>19</v>
      </c>
      <c r="E141" s="18" t="s">
        <v>73</v>
      </c>
      <c r="F141" s="14" t="s">
        <v>21</v>
      </c>
      <c r="G141" s="20">
        <f>5713709.63-180658.58+456794.36-333103.68-533600</f>
        <v>5123141.73</v>
      </c>
    </row>
    <row r="142" spans="1:7" ht="131.25">
      <c r="A142" s="22" t="s">
        <v>153</v>
      </c>
      <c r="B142" s="14" t="s">
        <v>63</v>
      </c>
      <c r="C142" s="14" t="s">
        <v>42</v>
      </c>
      <c r="D142" s="14" t="s">
        <v>19</v>
      </c>
      <c r="E142" s="18" t="s">
        <v>73</v>
      </c>
      <c r="F142" s="14" t="s">
        <v>24</v>
      </c>
      <c r="G142" s="20">
        <f>11392100+220658.58+1230961.82+174.32+40850+910145+67000+415921.69+50000+97845-355361.76+120456.52-172529.8</f>
        <v>14018221.37</v>
      </c>
    </row>
    <row r="143" spans="1:7" ht="131.25">
      <c r="A143" s="22" t="s">
        <v>74</v>
      </c>
      <c r="B143" s="14" t="s">
        <v>63</v>
      </c>
      <c r="C143" s="14" t="s">
        <v>42</v>
      </c>
      <c r="D143" s="14" t="s">
        <v>19</v>
      </c>
      <c r="E143" s="18" t="s">
        <v>73</v>
      </c>
      <c r="F143" s="14" t="s">
        <v>33</v>
      </c>
      <c r="G143" s="20">
        <f>11621578.91+494000+116876.35+63979.66+267542.57+60000+230000-50000+52683.86+216192</f>
        <v>13072853.35</v>
      </c>
    </row>
    <row r="144" spans="1:7" ht="112.5">
      <c r="A144" s="22" t="s">
        <v>110</v>
      </c>
      <c r="B144" s="14" t="s">
        <v>63</v>
      </c>
      <c r="C144" s="14" t="s">
        <v>42</v>
      </c>
      <c r="D144" s="14" t="s">
        <v>19</v>
      </c>
      <c r="E144" s="18" t="s">
        <v>73</v>
      </c>
      <c r="F144" s="14" t="s">
        <v>26</v>
      </c>
      <c r="G144" s="20">
        <f>289900+21448.4-116587-45673.16</f>
        <v>149088.24000000002</v>
      </c>
    </row>
    <row r="145" spans="1:7" ht="97.5" customHeight="1">
      <c r="A145" s="32" t="s">
        <v>405</v>
      </c>
      <c r="B145" s="14" t="s">
        <v>63</v>
      </c>
      <c r="C145" s="14" t="s">
        <v>42</v>
      </c>
      <c r="D145" s="14" t="s">
        <v>19</v>
      </c>
      <c r="E145" s="18" t="s">
        <v>406</v>
      </c>
      <c r="F145" s="14" t="s">
        <v>24</v>
      </c>
      <c r="G145" s="20">
        <f>50000+43000</f>
        <v>93000</v>
      </c>
    </row>
    <row r="146" spans="1:7" ht="77.25" customHeight="1">
      <c r="A146" s="32" t="s">
        <v>479</v>
      </c>
      <c r="B146" s="14" t="s">
        <v>63</v>
      </c>
      <c r="C146" s="14" t="s">
        <v>42</v>
      </c>
      <c r="D146" s="14" t="s">
        <v>19</v>
      </c>
      <c r="E146" s="18" t="s">
        <v>478</v>
      </c>
      <c r="F146" s="14" t="s">
        <v>33</v>
      </c>
      <c r="G146" s="20">
        <v>58250</v>
      </c>
    </row>
    <row r="147" spans="1:7" ht="210.75" customHeight="1">
      <c r="A147" s="32" t="s">
        <v>421</v>
      </c>
      <c r="B147" s="14" t="s">
        <v>63</v>
      </c>
      <c r="C147" s="14" t="s">
        <v>42</v>
      </c>
      <c r="D147" s="14" t="s">
        <v>19</v>
      </c>
      <c r="E147" s="18" t="s">
        <v>329</v>
      </c>
      <c r="F147" s="14" t="s">
        <v>21</v>
      </c>
      <c r="G147" s="20">
        <v>4452840</v>
      </c>
    </row>
    <row r="148" spans="1:7" ht="160.5" customHeight="1">
      <c r="A148" s="32" t="s">
        <v>422</v>
      </c>
      <c r="B148" s="14" t="s">
        <v>63</v>
      </c>
      <c r="C148" s="14" t="s">
        <v>42</v>
      </c>
      <c r="D148" s="14" t="s">
        <v>19</v>
      </c>
      <c r="E148" s="18" t="s">
        <v>329</v>
      </c>
      <c r="F148" s="14" t="s">
        <v>33</v>
      </c>
      <c r="G148" s="20">
        <v>3984120</v>
      </c>
    </row>
    <row r="149" spans="1:8" ht="262.5">
      <c r="A149" s="22" t="s">
        <v>226</v>
      </c>
      <c r="B149" s="14" t="s">
        <v>63</v>
      </c>
      <c r="C149" s="14" t="s">
        <v>42</v>
      </c>
      <c r="D149" s="14" t="s">
        <v>19</v>
      </c>
      <c r="E149" s="18" t="s">
        <v>225</v>
      </c>
      <c r="F149" s="14" t="s">
        <v>21</v>
      </c>
      <c r="G149" s="20">
        <v>39794044</v>
      </c>
      <c r="H149" s="44"/>
    </row>
    <row r="150" spans="1:7" ht="225">
      <c r="A150" s="22" t="s">
        <v>227</v>
      </c>
      <c r="B150" s="14" t="s">
        <v>63</v>
      </c>
      <c r="C150" s="14" t="s">
        <v>42</v>
      </c>
      <c r="D150" s="14" t="s">
        <v>19</v>
      </c>
      <c r="E150" s="18" t="s">
        <v>225</v>
      </c>
      <c r="F150" s="14" t="s">
        <v>24</v>
      </c>
      <c r="G150" s="20">
        <v>863516</v>
      </c>
    </row>
    <row r="151" spans="1:7" ht="225">
      <c r="A151" s="22" t="s">
        <v>228</v>
      </c>
      <c r="B151" s="14" t="s">
        <v>63</v>
      </c>
      <c r="C151" s="14" t="s">
        <v>42</v>
      </c>
      <c r="D151" s="14" t="s">
        <v>19</v>
      </c>
      <c r="E151" s="18" t="s">
        <v>225</v>
      </c>
      <c r="F151" s="14" t="s">
        <v>33</v>
      </c>
      <c r="G151" s="20">
        <f>40320278+140600</f>
        <v>40460878</v>
      </c>
    </row>
    <row r="152" spans="1:7" ht="81" customHeight="1">
      <c r="A152" s="22" t="s">
        <v>69</v>
      </c>
      <c r="B152" s="14" t="s">
        <v>63</v>
      </c>
      <c r="C152" s="14" t="s">
        <v>42</v>
      </c>
      <c r="D152" s="14" t="s">
        <v>19</v>
      </c>
      <c r="E152" s="18" t="s">
        <v>70</v>
      </c>
      <c r="F152" s="14" t="s">
        <v>33</v>
      </c>
      <c r="G152" s="20">
        <f>3676786.16+186174.72+333103.68</f>
        <v>4196064.5600000005</v>
      </c>
    </row>
    <row r="153" spans="1:7" ht="90.75" customHeight="1">
      <c r="A153" s="22" t="s">
        <v>97</v>
      </c>
      <c r="B153" s="14" t="s">
        <v>63</v>
      </c>
      <c r="C153" s="14" t="s">
        <v>42</v>
      </c>
      <c r="D153" s="14" t="s">
        <v>19</v>
      </c>
      <c r="E153" s="18" t="s">
        <v>71</v>
      </c>
      <c r="F153" s="14" t="s">
        <v>24</v>
      </c>
      <c r="G153" s="20">
        <f>553200-103917.8+15314.17</f>
        <v>464596.37</v>
      </c>
    </row>
    <row r="154" spans="1:7" ht="93.75">
      <c r="A154" s="22" t="s">
        <v>72</v>
      </c>
      <c r="B154" s="14" t="s">
        <v>63</v>
      </c>
      <c r="C154" s="14" t="s">
        <v>42</v>
      </c>
      <c r="D154" s="14" t="s">
        <v>19</v>
      </c>
      <c r="E154" s="18" t="s">
        <v>71</v>
      </c>
      <c r="F154" s="14" t="s">
        <v>33</v>
      </c>
      <c r="G154" s="20">
        <f>305000+26487.98</f>
        <v>331487.98</v>
      </c>
    </row>
    <row r="155" spans="1:7" ht="85.5" customHeight="1">
      <c r="A155" s="40" t="s">
        <v>285</v>
      </c>
      <c r="B155" s="14" t="s">
        <v>63</v>
      </c>
      <c r="C155" s="14" t="s">
        <v>42</v>
      </c>
      <c r="D155" s="14" t="s">
        <v>19</v>
      </c>
      <c r="E155" s="18" t="s">
        <v>283</v>
      </c>
      <c r="F155" s="14" t="s">
        <v>24</v>
      </c>
      <c r="G155" s="20">
        <f>260000+1770+30568.79</f>
        <v>292338.79</v>
      </c>
    </row>
    <row r="156" spans="1:7" ht="93" customHeight="1">
      <c r="A156" s="40" t="s">
        <v>286</v>
      </c>
      <c r="B156" s="14" t="s">
        <v>63</v>
      </c>
      <c r="C156" s="14" t="s">
        <v>42</v>
      </c>
      <c r="D156" s="14" t="s">
        <v>19</v>
      </c>
      <c r="E156" s="18" t="s">
        <v>283</v>
      </c>
      <c r="F156" s="14" t="s">
        <v>33</v>
      </c>
      <c r="G156" s="20">
        <f>553122.17-195000-15312</f>
        <v>342810.17000000004</v>
      </c>
    </row>
    <row r="157" spans="1:7" ht="93" customHeight="1">
      <c r="A157" s="32" t="s">
        <v>349</v>
      </c>
      <c r="B157" s="14" t="s">
        <v>63</v>
      </c>
      <c r="C157" s="14" t="s">
        <v>42</v>
      </c>
      <c r="D157" s="14" t="s">
        <v>19</v>
      </c>
      <c r="E157" s="18" t="s">
        <v>352</v>
      </c>
      <c r="F157" s="18">
        <v>200</v>
      </c>
      <c r="G157" s="20">
        <v>500000</v>
      </c>
    </row>
    <row r="158" spans="1:7" ht="96.75" customHeight="1">
      <c r="A158" s="33" t="s">
        <v>373</v>
      </c>
      <c r="B158" s="14" t="s">
        <v>63</v>
      </c>
      <c r="C158" s="14" t="s">
        <v>42</v>
      </c>
      <c r="D158" s="14" t="s">
        <v>19</v>
      </c>
      <c r="E158" s="18" t="s">
        <v>353</v>
      </c>
      <c r="F158" s="18">
        <v>200</v>
      </c>
      <c r="G158" s="20">
        <f>120000-3620</f>
        <v>116380</v>
      </c>
    </row>
    <row r="159" spans="1:7" ht="93.75" customHeight="1">
      <c r="A159" s="33" t="s">
        <v>351</v>
      </c>
      <c r="B159" s="14" t="s">
        <v>63</v>
      </c>
      <c r="C159" s="14" t="s">
        <v>42</v>
      </c>
      <c r="D159" s="14" t="s">
        <v>19</v>
      </c>
      <c r="E159" s="18" t="s">
        <v>353</v>
      </c>
      <c r="F159" s="18">
        <v>600</v>
      </c>
      <c r="G159" s="20">
        <f>710000-83300</f>
        <v>626700</v>
      </c>
    </row>
    <row r="160" spans="1:7" ht="99.75" customHeight="1">
      <c r="A160" s="32" t="s">
        <v>350</v>
      </c>
      <c r="B160" s="14" t="s">
        <v>63</v>
      </c>
      <c r="C160" s="14" t="s">
        <v>42</v>
      </c>
      <c r="D160" s="14" t="s">
        <v>19</v>
      </c>
      <c r="E160" s="18" t="s">
        <v>372</v>
      </c>
      <c r="F160" s="18">
        <v>600</v>
      </c>
      <c r="G160" s="20">
        <v>600000</v>
      </c>
    </row>
    <row r="161" spans="1:7" ht="82.5" customHeight="1">
      <c r="A161" s="33" t="s">
        <v>398</v>
      </c>
      <c r="B161" s="14" t="s">
        <v>63</v>
      </c>
      <c r="C161" s="14" t="s">
        <v>42</v>
      </c>
      <c r="D161" s="14" t="s">
        <v>19</v>
      </c>
      <c r="E161" s="18" t="s">
        <v>402</v>
      </c>
      <c r="F161" s="18">
        <v>600</v>
      </c>
      <c r="G161" s="20">
        <v>433016</v>
      </c>
    </row>
    <row r="162" spans="1:7" ht="87.75" customHeight="1">
      <c r="A162" s="33" t="s">
        <v>399</v>
      </c>
      <c r="B162" s="14" t="s">
        <v>63</v>
      </c>
      <c r="C162" s="14" t="s">
        <v>42</v>
      </c>
      <c r="D162" s="14" t="s">
        <v>19</v>
      </c>
      <c r="E162" s="18" t="s">
        <v>403</v>
      </c>
      <c r="F162" s="18">
        <v>600</v>
      </c>
      <c r="G162" s="20">
        <v>25000</v>
      </c>
    </row>
    <row r="163" spans="1:7" ht="126.75" customHeight="1">
      <c r="A163" s="33" t="s">
        <v>400</v>
      </c>
      <c r="B163" s="14" t="s">
        <v>63</v>
      </c>
      <c r="C163" s="14" t="s">
        <v>42</v>
      </c>
      <c r="D163" s="14" t="s">
        <v>19</v>
      </c>
      <c r="E163" s="18" t="s">
        <v>404</v>
      </c>
      <c r="F163" s="18">
        <v>200</v>
      </c>
      <c r="G163" s="20">
        <v>94171</v>
      </c>
    </row>
    <row r="164" spans="1:7" ht="123" customHeight="1">
      <c r="A164" s="33" t="s">
        <v>401</v>
      </c>
      <c r="B164" s="14" t="s">
        <v>63</v>
      </c>
      <c r="C164" s="14" t="s">
        <v>42</v>
      </c>
      <c r="D164" s="14" t="s">
        <v>19</v>
      </c>
      <c r="E164" s="18" t="s">
        <v>404</v>
      </c>
      <c r="F164" s="18">
        <v>600</v>
      </c>
      <c r="G164" s="20">
        <f>376684-15256.79</f>
        <v>361427.21</v>
      </c>
    </row>
    <row r="165" spans="1:7" ht="111" customHeight="1">
      <c r="A165" s="33" t="s">
        <v>410</v>
      </c>
      <c r="B165" s="14" t="s">
        <v>63</v>
      </c>
      <c r="C165" s="14" t="s">
        <v>42</v>
      </c>
      <c r="D165" s="14" t="s">
        <v>19</v>
      </c>
      <c r="E165" s="18" t="s">
        <v>407</v>
      </c>
      <c r="F165" s="18">
        <v>600</v>
      </c>
      <c r="G165" s="20">
        <v>180000</v>
      </c>
    </row>
    <row r="166" spans="1:7" ht="111" customHeight="1">
      <c r="A166" s="33" t="s">
        <v>411</v>
      </c>
      <c r="B166" s="14" t="s">
        <v>63</v>
      </c>
      <c r="C166" s="14" t="s">
        <v>42</v>
      </c>
      <c r="D166" s="14" t="s">
        <v>19</v>
      </c>
      <c r="E166" s="18" t="s">
        <v>408</v>
      </c>
      <c r="F166" s="18">
        <v>200</v>
      </c>
      <c r="G166" s="20">
        <f>25000+3600</f>
        <v>28600</v>
      </c>
    </row>
    <row r="167" spans="1:7" ht="96" customHeight="1">
      <c r="A167" s="33" t="s">
        <v>412</v>
      </c>
      <c r="B167" s="14" t="s">
        <v>63</v>
      </c>
      <c r="C167" s="14" t="s">
        <v>42</v>
      </c>
      <c r="D167" s="14" t="s">
        <v>19</v>
      </c>
      <c r="E167" s="18" t="s">
        <v>409</v>
      </c>
      <c r="F167" s="18">
        <v>200</v>
      </c>
      <c r="G167" s="20">
        <f>3199760-263216-437176.6-3600-644087.57-60000-67000-59504.78</f>
        <v>1665175.05</v>
      </c>
    </row>
    <row r="168" spans="1:7" ht="105.75" customHeight="1">
      <c r="A168" s="33" t="s">
        <v>446</v>
      </c>
      <c r="B168" s="14" t="s">
        <v>63</v>
      </c>
      <c r="C168" s="14" t="s">
        <v>42</v>
      </c>
      <c r="D168" s="14" t="s">
        <v>19</v>
      </c>
      <c r="E168" s="18" t="s">
        <v>445</v>
      </c>
      <c r="F168" s="18">
        <v>600</v>
      </c>
      <c r="G168" s="20">
        <v>1251304</v>
      </c>
    </row>
    <row r="169" spans="1:7" ht="120" customHeight="1">
      <c r="A169" s="33" t="s">
        <v>458</v>
      </c>
      <c r="B169" s="14" t="s">
        <v>63</v>
      </c>
      <c r="C169" s="14" t="s">
        <v>42</v>
      </c>
      <c r="D169" s="14" t="s">
        <v>19</v>
      </c>
      <c r="E169" s="18" t="s">
        <v>456</v>
      </c>
      <c r="F169" s="18">
        <v>200</v>
      </c>
      <c r="G169" s="20">
        <v>418694</v>
      </c>
    </row>
    <row r="170" spans="1:7" ht="144" customHeight="1">
      <c r="A170" s="33" t="s">
        <v>459</v>
      </c>
      <c r="B170" s="14" t="s">
        <v>63</v>
      </c>
      <c r="C170" s="14" t="s">
        <v>42</v>
      </c>
      <c r="D170" s="14" t="s">
        <v>19</v>
      </c>
      <c r="E170" s="18" t="s">
        <v>457</v>
      </c>
      <c r="F170" s="18">
        <v>600</v>
      </c>
      <c r="G170" s="20">
        <v>418694</v>
      </c>
    </row>
    <row r="171" spans="1:7" ht="112.5" customHeight="1">
      <c r="A171" s="33" t="s">
        <v>461</v>
      </c>
      <c r="B171" s="14" t="s">
        <v>63</v>
      </c>
      <c r="C171" s="14" t="s">
        <v>42</v>
      </c>
      <c r="D171" s="14" t="s">
        <v>19</v>
      </c>
      <c r="E171" s="18" t="s">
        <v>460</v>
      </c>
      <c r="F171" s="18">
        <v>600</v>
      </c>
      <c r="G171" s="20">
        <v>550000</v>
      </c>
    </row>
    <row r="172" spans="1:7" ht="93" customHeight="1">
      <c r="A172" s="33" t="s">
        <v>339</v>
      </c>
      <c r="B172" s="14" t="s">
        <v>63</v>
      </c>
      <c r="C172" s="14" t="s">
        <v>42</v>
      </c>
      <c r="D172" s="14" t="s">
        <v>19</v>
      </c>
      <c r="E172" s="18" t="s">
        <v>338</v>
      </c>
      <c r="F172" s="14" t="s">
        <v>24</v>
      </c>
      <c r="G172" s="20">
        <f>28567.18+3032924.4-26422.69</f>
        <v>3035068.89</v>
      </c>
    </row>
    <row r="173" spans="1:7" ht="93" customHeight="1">
      <c r="A173" s="33" t="s">
        <v>340</v>
      </c>
      <c r="B173" s="14" t="s">
        <v>63</v>
      </c>
      <c r="C173" s="14" t="s">
        <v>42</v>
      </c>
      <c r="D173" s="14" t="s">
        <v>19</v>
      </c>
      <c r="E173" s="18" t="s">
        <v>338</v>
      </c>
      <c r="F173" s="14" t="s">
        <v>33</v>
      </c>
      <c r="G173" s="20">
        <f>44891.28+4768645.2-41519.51</f>
        <v>4772016.970000001</v>
      </c>
    </row>
    <row r="174" spans="1:7" ht="93" customHeight="1">
      <c r="A174" s="33" t="s">
        <v>363</v>
      </c>
      <c r="B174" s="14" t="s">
        <v>63</v>
      </c>
      <c r="C174" s="14" t="s">
        <v>42</v>
      </c>
      <c r="D174" s="14" t="s">
        <v>19</v>
      </c>
      <c r="E174" s="18" t="s">
        <v>362</v>
      </c>
      <c r="F174" s="14" t="s">
        <v>33</v>
      </c>
      <c r="G174" s="20">
        <f>1010101.01</f>
        <v>1010101.01</v>
      </c>
    </row>
    <row r="175" spans="1:8" ht="132" customHeight="1">
      <c r="A175" s="33" t="s">
        <v>417</v>
      </c>
      <c r="B175" s="14" t="s">
        <v>63</v>
      </c>
      <c r="C175" s="14" t="s">
        <v>42</v>
      </c>
      <c r="D175" s="14" t="s">
        <v>19</v>
      </c>
      <c r="E175" s="18" t="s">
        <v>330</v>
      </c>
      <c r="F175" s="14" t="s">
        <v>24</v>
      </c>
      <c r="G175" s="20">
        <f>1127066.7-1126952.86+44.62+1568735.36</f>
        <v>1568893.82</v>
      </c>
      <c r="H175" s="44"/>
    </row>
    <row r="176" spans="1:7" ht="136.5" customHeight="1">
      <c r="A176" s="33" t="s">
        <v>418</v>
      </c>
      <c r="B176" s="14" t="s">
        <v>63</v>
      </c>
      <c r="C176" s="14" t="s">
        <v>42</v>
      </c>
      <c r="D176" s="14" t="s">
        <v>19</v>
      </c>
      <c r="E176" s="18" t="s">
        <v>331</v>
      </c>
      <c r="F176" s="14" t="s">
        <v>33</v>
      </c>
      <c r="G176" s="20">
        <f>1127066.7-1126952.87+44.63+1568735.36</f>
        <v>1568893.8199999998</v>
      </c>
    </row>
    <row r="177" spans="1:7" ht="102.75" customHeight="1">
      <c r="A177" s="33" t="s">
        <v>333</v>
      </c>
      <c r="B177" s="14" t="s">
        <v>63</v>
      </c>
      <c r="C177" s="14" t="s">
        <v>42</v>
      </c>
      <c r="D177" s="14" t="s">
        <v>19</v>
      </c>
      <c r="E177" s="18" t="s">
        <v>332</v>
      </c>
      <c r="F177" s="14" t="s">
        <v>33</v>
      </c>
      <c r="G177" s="20">
        <f>22612.2-22612.2+265.75+2630898.99</f>
        <v>2631164.74</v>
      </c>
    </row>
    <row r="178" spans="1:7" ht="126.75" customHeight="1">
      <c r="A178" s="22" t="s">
        <v>188</v>
      </c>
      <c r="B178" s="14" t="s">
        <v>63</v>
      </c>
      <c r="C178" s="14" t="s">
        <v>42</v>
      </c>
      <c r="D178" s="14" t="s">
        <v>19</v>
      </c>
      <c r="E178" s="18" t="s">
        <v>77</v>
      </c>
      <c r="F178" s="14" t="s">
        <v>24</v>
      </c>
      <c r="G178" s="20">
        <f>20000-2000</f>
        <v>18000</v>
      </c>
    </row>
    <row r="179" spans="1:7" ht="123.75" customHeight="1">
      <c r="A179" s="22" t="s">
        <v>187</v>
      </c>
      <c r="B179" s="14" t="s">
        <v>63</v>
      </c>
      <c r="C179" s="14" t="s">
        <v>42</v>
      </c>
      <c r="D179" s="14" t="s">
        <v>19</v>
      </c>
      <c r="E179" s="18" t="s">
        <v>77</v>
      </c>
      <c r="F179" s="14" t="s">
        <v>33</v>
      </c>
      <c r="G179" s="20">
        <f>20000-4000</f>
        <v>16000</v>
      </c>
    </row>
    <row r="180" spans="1:7" ht="123.75" customHeight="1">
      <c r="A180" s="22" t="s">
        <v>374</v>
      </c>
      <c r="B180" s="14" t="s">
        <v>63</v>
      </c>
      <c r="C180" s="14" t="s">
        <v>42</v>
      </c>
      <c r="D180" s="14" t="s">
        <v>19</v>
      </c>
      <c r="E180" s="18" t="s">
        <v>31</v>
      </c>
      <c r="F180" s="14" t="s">
        <v>24</v>
      </c>
      <c r="G180" s="20">
        <v>160000</v>
      </c>
    </row>
    <row r="181" spans="1:7" ht="90" customHeight="1">
      <c r="A181" s="40" t="s">
        <v>287</v>
      </c>
      <c r="B181" s="14" t="s">
        <v>63</v>
      </c>
      <c r="C181" s="14" t="s">
        <v>42</v>
      </c>
      <c r="D181" s="14" t="s">
        <v>19</v>
      </c>
      <c r="E181" s="18" t="s">
        <v>199</v>
      </c>
      <c r="F181" s="14" t="s">
        <v>24</v>
      </c>
      <c r="G181" s="20">
        <v>44000</v>
      </c>
    </row>
    <row r="182" spans="1:7" ht="92.25" customHeight="1">
      <c r="A182" s="40" t="s">
        <v>288</v>
      </c>
      <c r="B182" s="14" t="s">
        <v>63</v>
      </c>
      <c r="C182" s="14" t="s">
        <v>42</v>
      </c>
      <c r="D182" s="14" t="s">
        <v>19</v>
      </c>
      <c r="E182" s="18" t="s">
        <v>199</v>
      </c>
      <c r="F182" s="14" t="s">
        <v>33</v>
      </c>
      <c r="G182" s="20">
        <v>35000</v>
      </c>
    </row>
    <row r="183" spans="1:7" ht="74.25" customHeight="1">
      <c r="A183" s="22" t="s">
        <v>75</v>
      </c>
      <c r="B183" s="14" t="s">
        <v>63</v>
      </c>
      <c r="C183" s="14" t="s">
        <v>42</v>
      </c>
      <c r="D183" s="14" t="s">
        <v>40</v>
      </c>
      <c r="E183" s="18" t="s">
        <v>76</v>
      </c>
      <c r="F183" s="14" t="s">
        <v>33</v>
      </c>
      <c r="G183" s="20">
        <f>9508392.37+682176.48+175831.68+55112.61+197494+67023.99-133346.38+30000</f>
        <v>10582684.749999998</v>
      </c>
    </row>
    <row r="184" spans="1:7" ht="126" customHeight="1">
      <c r="A184" s="32" t="s">
        <v>343</v>
      </c>
      <c r="B184" s="14" t="s">
        <v>63</v>
      </c>
      <c r="C184" s="14" t="s">
        <v>42</v>
      </c>
      <c r="D184" s="14" t="s">
        <v>40</v>
      </c>
      <c r="E184" s="18" t="s">
        <v>341</v>
      </c>
      <c r="F184" s="14" t="s">
        <v>33</v>
      </c>
      <c r="G184" s="20">
        <f>2173267.12-189.57-9354.43-1893.62</f>
        <v>2161829.5</v>
      </c>
    </row>
    <row r="185" spans="1:7" ht="144" customHeight="1">
      <c r="A185" s="32" t="s">
        <v>344</v>
      </c>
      <c r="B185" s="14" t="s">
        <v>63</v>
      </c>
      <c r="C185" s="14" t="s">
        <v>42</v>
      </c>
      <c r="D185" s="14" t="s">
        <v>40</v>
      </c>
      <c r="E185" s="18" t="s">
        <v>342</v>
      </c>
      <c r="F185" s="14" t="s">
        <v>33</v>
      </c>
      <c r="G185" s="20">
        <f>1300693.16+926088.84</f>
        <v>2226782</v>
      </c>
    </row>
    <row r="186" spans="1:7" ht="132.75" customHeight="1">
      <c r="A186" s="22" t="s">
        <v>261</v>
      </c>
      <c r="B186" s="14" t="s">
        <v>63</v>
      </c>
      <c r="C186" s="14" t="s">
        <v>42</v>
      </c>
      <c r="D186" s="14" t="s">
        <v>40</v>
      </c>
      <c r="E186" s="18" t="s">
        <v>229</v>
      </c>
      <c r="F186" s="14" t="s">
        <v>33</v>
      </c>
      <c r="G186" s="20">
        <f>15608.32+189.57+9354.43+1893.62</f>
        <v>27045.94</v>
      </c>
    </row>
    <row r="187" spans="1:7" ht="93.75">
      <c r="A187" s="22" t="s">
        <v>209</v>
      </c>
      <c r="B187" s="14" t="s">
        <v>63</v>
      </c>
      <c r="C187" s="14" t="s">
        <v>42</v>
      </c>
      <c r="D187" s="14" t="s">
        <v>40</v>
      </c>
      <c r="E187" s="18" t="s">
        <v>195</v>
      </c>
      <c r="F187" s="14" t="s">
        <v>33</v>
      </c>
      <c r="G187" s="20">
        <f>151600-38609.26</f>
        <v>112990.73999999999</v>
      </c>
    </row>
    <row r="188" spans="1:7" ht="128.25" customHeight="1">
      <c r="A188" s="22" t="s">
        <v>98</v>
      </c>
      <c r="B188" s="14" t="s">
        <v>63</v>
      </c>
      <c r="C188" s="14" t="s">
        <v>42</v>
      </c>
      <c r="D188" s="14" t="s">
        <v>27</v>
      </c>
      <c r="E188" s="18" t="s">
        <v>79</v>
      </c>
      <c r="F188" s="14" t="s">
        <v>24</v>
      </c>
      <c r="G188" s="20">
        <v>30000</v>
      </c>
    </row>
    <row r="189" spans="1:7" ht="129.75" customHeight="1">
      <c r="A189" s="22" t="s">
        <v>80</v>
      </c>
      <c r="B189" s="14" t="s">
        <v>63</v>
      </c>
      <c r="C189" s="14" t="s">
        <v>42</v>
      </c>
      <c r="D189" s="14" t="s">
        <v>27</v>
      </c>
      <c r="E189" s="18" t="s">
        <v>79</v>
      </c>
      <c r="F189" s="14" t="s">
        <v>33</v>
      </c>
      <c r="G189" s="20">
        <v>20000</v>
      </c>
    </row>
    <row r="190" spans="1:7" ht="105" customHeight="1">
      <c r="A190" s="34" t="s">
        <v>103</v>
      </c>
      <c r="B190" s="14" t="s">
        <v>63</v>
      </c>
      <c r="C190" s="14" t="s">
        <v>42</v>
      </c>
      <c r="D190" s="14" t="s">
        <v>27</v>
      </c>
      <c r="E190" s="18" t="s">
        <v>90</v>
      </c>
      <c r="F190" s="14" t="s">
        <v>24</v>
      </c>
      <c r="G190" s="20">
        <v>8000</v>
      </c>
    </row>
    <row r="191" spans="1:7" ht="84.75" customHeight="1">
      <c r="A191" s="41" t="s">
        <v>289</v>
      </c>
      <c r="B191" s="14" t="s">
        <v>63</v>
      </c>
      <c r="C191" s="14" t="s">
        <v>42</v>
      </c>
      <c r="D191" s="14" t="s">
        <v>42</v>
      </c>
      <c r="E191" s="18" t="s">
        <v>168</v>
      </c>
      <c r="F191" s="14" t="s">
        <v>33</v>
      </c>
      <c r="G191" s="20">
        <v>22100</v>
      </c>
    </row>
    <row r="192" spans="1:7" ht="90.75" customHeight="1">
      <c r="A192" s="22" t="s">
        <v>260</v>
      </c>
      <c r="B192" s="14" t="s">
        <v>63</v>
      </c>
      <c r="C192" s="14" t="s">
        <v>42</v>
      </c>
      <c r="D192" s="14" t="s">
        <v>42</v>
      </c>
      <c r="E192" s="23" t="s">
        <v>81</v>
      </c>
      <c r="F192" s="18">
        <v>200</v>
      </c>
      <c r="G192" s="20">
        <f>170660+140910-2030-124047</f>
        <v>185493</v>
      </c>
    </row>
    <row r="193" spans="1:7" ht="111" customHeight="1">
      <c r="A193" s="22" t="s">
        <v>259</v>
      </c>
      <c r="B193" s="14" t="s">
        <v>63</v>
      </c>
      <c r="C193" s="14" t="s">
        <v>42</v>
      </c>
      <c r="D193" s="14" t="s">
        <v>42</v>
      </c>
      <c r="E193" s="23" t="s">
        <v>81</v>
      </c>
      <c r="F193" s="18">
        <v>600</v>
      </c>
      <c r="G193" s="20">
        <f>445137+124047</f>
        <v>569184</v>
      </c>
    </row>
    <row r="194" spans="1:7" ht="107.25" customHeight="1">
      <c r="A194" s="22" t="s">
        <v>178</v>
      </c>
      <c r="B194" s="14" t="s">
        <v>63</v>
      </c>
      <c r="C194" s="14" t="s">
        <v>42</v>
      </c>
      <c r="D194" s="14" t="s">
        <v>42</v>
      </c>
      <c r="E194" s="23" t="s">
        <v>179</v>
      </c>
      <c r="F194" s="18">
        <v>200</v>
      </c>
      <c r="G194" s="20">
        <v>50820</v>
      </c>
    </row>
    <row r="195" spans="1:7" ht="123" customHeight="1">
      <c r="A195" s="22" t="s">
        <v>154</v>
      </c>
      <c r="B195" s="14" t="s">
        <v>63</v>
      </c>
      <c r="C195" s="14" t="s">
        <v>42</v>
      </c>
      <c r="D195" s="14" t="s">
        <v>42</v>
      </c>
      <c r="E195" s="18" t="s">
        <v>82</v>
      </c>
      <c r="F195" s="14" t="s">
        <v>24</v>
      </c>
      <c r="G195" s="20">
        <v>19590</v>
      </c>
    </row>
    <row r="196" spans="1:7" ht="131.25">
      <c r="A196" s="22" t="s">
        <v>218</v>
      </c>
      <c r="B196" s="14" t="s">
        <v>63</v>
      </c>
      <c r="C196" s="14" t="s">
        <v>42</v>
      </c>
      <c r="D196" s="14" t="s">
        <v>42</v>
      </c>
      <c r="E196" s="18" t="s">
        <v>82</v>
      </c>
      <c r="F196" s="14" t="s">
        <v>33</v>
      </c>
      <c r="G196" s="20">
        <v>65000</v>
      </c>
    </row>
    <row r="197" spans="1:7" ht="107.25" customHeight="1">
      <c r="A197" s="22" t="s">
        <v>140</v>
      </c>
      <c r="B197" s="14" t="s">
        <v>63</v>
      </c>
      <c r="C197" s="14" t="s">
        <v>42</v>
      </c>
      <c r="D197" s="14" t="s">
        <v>42</v>
      </c>
      <c r="E197" s="18" t="s">
        <v>44</v>
      </c>
      <c r="F197" s="14" t="s">
        <v>24</v>
      </c>
      <c r="G197" s="20">
        <f>15000-10000+60000</f>
        <v>65000</v>
      </c>
    </row>
    <row r="198" spans="1:7" ht="106.5" customHeight="1">
      <c r="A198" s="22" t="s">
        <v>219</v>
      </c>
      <c r="B198" s="14" t="s">
        <v>63</v>
      </c>
      <c r="C198" s="14" t="s">
        <v>42</v>
      </c>
      <c r="D198" s="14" t="s">
        <v>42</v>
      </c>
      <c r="E198" s="18" t="s">
        <v>211</v>
      </c>
      <c r="F198" s="14" t="s">
        <v>33</v>
      </c>
      <c r="G198" s="20">
        <v>10000</v>
      </c>
    </row>
    <row r="199" spans="1:7" ht="90.75" customHeight="1">
      <c r="A199" s="22" t="s">
        <v>99</v>
      </c>
      <c r="B199" s="14" t="s">
        <v>63</v>
      </c>
      <c r="C199" s="14" t="s">
        <v>42</v>
      </c>
      <c r="D199" s="14" t="s">
        <v>42</v>
      </c>
      <c r="E199" s="18" t="s">
        <v>155</v>
      </c>
      <c r="F199" s="14" t="s">
        <v>24</v>
      </c>
      <c r="G199" s="20">
        <v>18800</v>
      </c>
    </row>
    <row r="200" spans="1:7" ht="106.5" customHeight="1">
      <c r="A200" s="31" t="s">
        <v>284</v>
      </c>
      <c r="B200" s="14" t="s">
        <v>63</v>
      </c>
      <c r="C200" s="14" t="s">
        <v>42</v>
      </c>
      <c r="D200" s="14" t="s">
        <v>42</v>
      </c>
      <c r="E200" s="18" t="s">
        <v>158</v>
      </c>
      <c r="F200" s="14" t="s">
        <v>33</v>
      </c>
      <c r="G200" s="20">
        <v>44000</v>
      </c>
    </row>
    <row r="201" spans="1:7" ht="86.25" customHeight="1">
      <c r="A201" s="32" t="s">
        <v>245</v>
      </c>
      <c r="B201" s="14" t="s">
        <v>63</v>
      </c>
      <c r="C201" s="14" t="s">
        <v>42</v>
      </c>
      <c r="D201" s="14" t="s">
        <v>42</v>
      </c>
      <c r="E201" s="18" t="s">
        <v>244</v>
      </c>
      <c r="F201" s="14" t="s">
        <v>24</v>
      </c>
      <c r="G201" s="20">
        <v>10000</v>
      </c>
    </row>
    <row r="202" spans="1:7" ht="86.25" customHeight="1">
      <c r="A202" s="41" t="s">
        <v>247</v>
      </c>
      <c r="B202" s="14" t="s">
        <v>63</v>
      </c>
      <c r="C202" s="14" t="s">
        <v>42</v>
      </c>
      <c r="D202" s="14" t="s">
        <v>42</v>
      </c>
      <c r="E202" s="18" t="s">
        <v>246</v>
      </c>
      <c r="F202" s="14" t="s">
        <v>24</v>
      </c>
      <c r="G202" s="20">
        <v>5000</v>
      </c>
    </row>
    <row r="203" spans="1:7" ht="96.75" customHeight="1">
      <c r="A203" s="33" t="s">
        <v>364</v>
      </c>
      <c r="B203" s="14" t="s">
        <v>63</v>
      </c>
      <c r="C203" s="14" t="s">
        <v>42</v>
      </c>
      <c r="D203" s="14" t="s">
        <v>36</v>
      </c>
      <c r="E203" s="18" t="s">
        <v>334</v>
      </c>
      <c r="F203" s="14" t="s">
        <v>33</v>
      </c>
      <c r="G203" s="20">
        <f>227.73-35.83+1899552.39</f>
        <v>1899744.2899999998</v>
      </c>
    </row>
    <row r="204" spans="1:7" ht="126.75" customHeight="1">
      <c r="A204" s="22" t="s">
        <v>159</v>
      </c>
      <c r="B204" s="14" t="s">
        <v>63</v>
      </c>
      <c r="C204" s="14" t="s">
        <v>42</v>
      </c>
      <c r="D204" s="14" t="s">
        <v>36</v>
      </c>
      <c r="E204" s="18" t="s">
        <v>83</v>
      </c>
      <c r="F204" s="14" t="s">
        <v>21</v>
      </c>
      <c r="G204" s="20">
        <f>7438658.41+186176.88+38862.92+41113.11</f>
        <v>7704811.32</v>
      </c>
    </row>
    <row r="205" spans="1:7" ht="68.25" customHeight="1">
      <c r="A205" s="22" t="s">
        <v>111</v>
      </c>
      <c r="B205" s="14" t="s">
        <v>63</v>
      </c>
      <c r="C205" s="14" t="s">
        <v>42</v>
      </c>
      <c r="D205" s="14" t="s">
        <v>36</v>
      </c>
      <c r="E205" s="18" t="s">
        <v>83</v>
      </c>
      <c r="F205" s="14" t="s">
        <v>24</v>
      </c>
      <c r="G205" s="20">
        <f>1612443.62+287035.07-6009.46+29052.12+183167.95</f>
        <v>2105689.3000000003</v>
      </c>
    </row>
    <row r="206" spans="1:7" ht="44.25" customHeight="1">
      <c r="A206" s="22" t="s">
        <v>112</v>
      </c>
      <c r="B206" s="14" t="s">
        <v>63</v>
      </c>
      <c r="C206" s="14" t="s">
        <v>42</v>
      </c>
      <c r="D206" s="14" t="s">
        <v>36</v>
      </c>
      <c r="E206" s="18" t="s">
        <v>83</v>
      </c>
      <c r="F206" s="14" t="s">
        <v>26</v>
      </c>
      <c r="G206" s="20">
        <f>22500+4866.14</f>
        <v>27366.14</v>
      </c>
    </row>
    <row r="207" spans="1:7" ht="87.75" customHeight="1">
      <c r="A207" s="22" t="s">
        <v>220</v>
      </c>
      <c r="B207" s="14" t="s">
        <v>63</v>
      </c>
      <c r="C207" s="14" t="s">
        <v>42</v>
      </c>
      <c r="D207" s="14" t="s">
        <v>36</v>
      </c>
      <c r="E207" s="18" t="s">
        <v>210</v>
      </c>
      <c r="F207" s="14" t="s">
        <v>33</v>
      </c>
      <c r="G207" s="20">
        <f>40000+11739.6+34933.48</f>
        <v>86673.08</v>
      </c>
    </row>
    <row r="208" spans="1:7" ht="87.75" customHeight="1">
      <c r="A208" s="32" t="s">
        <v>336</v>
      </c>
      <c r="B208" s="14" t="s">
        <v>63</v>
      </c>
      <c r="C208" s="14" t="s">
        <v>42</v>
      </c>
      <c r="D208" s="14" t="s">
        <v>36</v>
      </c>
      <c r="E208" s="18" t="s">
        <v>335</v>
      </c>
      <c r="F208" s="14" t="s">
        <v>24</v>
      </c>
      <c r="G208" s="20">
        <f>15000+12030</f>
        <v>27030</v>
      </c>
    </row>
    <row r="209" spans="1:7" ht="69" customHeight="1">
      <c r="A209" s="22" t="s">
        <v>160</v>
      </c>
      <c r="B209" s="14" t="s">
        <v>63</v>
      </c>
      <c r="C209" s="14" t="s">
        <v>42</v>
      </c>
      <c r="D209" s="14" t="s">
        <v>36</v>
      </c>
      <c r="E209" s="18" t="s">
        <v>161</v>
      </c>
      <c r="F209" s="14" t="s">
        <v>24</v>
      </c>
      <c r="G209" s="20">
        <v>30000</v>
      </c>
    </row>
    <row r="210" spans="1:7" ht="101.25" customHeight="1">
      <c r="A210" s="22" t="s">
        <v>420</v>
      </c>
      <c r="B210" s="14" t="s">
        <v>63</v>
      </c>
      <c r="C210" s="14" t="s">
        <v>42</v>
      </c>
      <c r="D210" s="14" t="s">
        <v>36</v>
      </c>
      <c r="E210" s="18" t="s">
        <v>31</v>
      </c>
      <c r="F210" s="14" t="s">
        <v>24</v>
      </c>
      <c r="G210" s="20">
        <f>180000+1143.32</f>
        <v>181143.32</v>
      </c>
    </row>
    <row r="211" spans="1:7" ht="85.5" customHeight="1">
      <c r="A211" s="22" t="s">
        <v>100</v>
      </c>
      <c r="B211" s="14" t="s">
        <v>63</v>
      </c>
      <c r="C211" s="14" t="s">
        <v>42</v>
      </c>
      <c r="D211" s="14" t="s">
        <v>36</v>
      </c>
      <c r="E211" s="18" t="s">
        <v>91</v>
      </c>
      <c r="F211" s="14" t="s">
        <v>24</v>
      </c>
      <c r="G211" s="20">
        <v>10000</v>
      </c>
    </row>
    <row r="212" spans="1:7" ht="75">
      <c r="A212" s="22" t="s">
        <v>162</v>
      </c>
      <c r="B212" s="14" t="s">
        <v>63</v>
      </c>
      <c r="C212" s="14" t="s">
        <v>42</v>
      </c>
      <c r="D212" s="14" t="s">
        <v>36</v>
      </c>
      <c r="E212" s="18" t="s">
        <v>78</v>
      </c>
      <c r="F212" s="14" t="s">
        <v>24</v>
      </c>
      <c r="G212" s="20">
        <v>10000</v>
      </c>
    </row>
    <row r="213" spans="1:7" ht="142.5" customHeight="1">
      <c r="A213" s="22" t="s">
        <v>118</v>
      </c>
      <c r="B213" s="14" t="s">
        <v>63</v>
      </c>
      <c r="C213" s="14" t="s">
        <v>42</v>
      </c>
      <c r="D213" s="14" t="s">
        <v>36</v>
      </c>
      <c r="E213" s="18" t="s">
        <v>23</v>
      </c>
      <c r="F213" s="14" t="s">
        <v>21</v>
      </c>
      <c r="G213" s="20">
        <f>2295998.82+10343.16+21149.57+131598.01+58784.3</f>
        <v>2517873.8599999994</v>
      </c>
    </row>
    <row r="214" spans="1:7" ht="104.25" customHeight="1">
      <c r="A214" s="22" t="s">
        <v>119</v>
      </c>
      <c r="B214" s="14" t="s">
        <v>63</v>
      </c>
      <c r="C214" s="14" t="s">
        <v>42</v>
      </c>
      <c r="D214" s="14" t="s">
        <v>36</v>
      </c>
      <c r="E214" s="18" t="s">
        <v>23</v>
      </c>
      <c r="F214" s="14" t="s">
        <v>24</v>
      </c>
      <c r="G214" s="20">
        <f>150000+6466.03</f>
        <v>156466.03</v>
      </c>
    </row>
    <row r="215" spans="1:7" ht="88.5" customHeight="1">
      <c r="A215" s="32" t="s">
        <v>242</v>
      </c>
      <c r="B215" s="14" t="s">
        <v>63</v>
      </c>
      <c r="C215" s="14" t="s">
        <v>42</v>
      </c>
      <c r="D215" s="14" t="s">
        <v>36</v>
      </c>
      <c r="E215" s="18" t="s">
        <v>243</v>
      </c>
      <c r="F215" s="14" t="s">
        <v>24</v>
      </c>
      <c r="G215" s="20">
        <v>35000</v>
      </c>
    </row>
    <row r="216" spans="1:7" ht="102" customHeight="1">
      <c r="A216" s="31" t="s">
        <v>480</v>
      </c>
      <c r="B216" s="14" t="s">
        <v>63</v>
      </c>
      <c r="C216" s="14" t="s">
        <v>42</v>
      </c>
      <c r="D216" s="14" t="s">
        <v>36</v>
      </c>
      <c r="E216" s="18" t="s">
        <v>482</v>
      </c>
      <c r="F216" s="18">
        <v>200</v>
      </c>
      <c r="G216" s="20">
        <v>140280</v>
      </c>
    </row>
    <row r="217" spans="1:7" ht="88.5" customHeight="1">
      <c r="A217" s="31" t="s">
        <v>481</v>
      </c>
      <c r="B217" s="14" t="s">
        <v>63</v>
      </c>
      <c r="C217" s="14" t="s">
        <v>42</v>
      </c>
      <c r="D217" s="14" t="s">
        <v>36</v>
      </c>
      <c r="E217" s="18" t="s">
        <v>483</v>
      </c>
      <c r="F217" s="18">
        <v>200</v>
      </c>
      <c r="G217" s="20">
        <v>198660</v>
      </c>
    </row>
    <row r="218" spans="1:7" ht="128.25" customHeight="1">
      <c r="A218" s="22" t="s">
        <v>180</v>
      </c>
      <c r="B218" s="14" t="s">
        <v>63</v>
      </c>
      <c r="C218" s="14" t="s">
        <v>55</v>
      </c>
      <c r="D218" s="14" t="s">
        <v>22</v>
      </c>
      <c r="E218" s="23" t="s">
        <v>181</v>
      </c>
      <c r="F218" s="18">
        <v>300</v>
      </c>
      <c r="G218" s="20">
        <f>762563.16-91102.07</f>
        <v>671461.0900000001</v>
      </c>
    </row>
    <row r="219" spans="1:7" ht="150" customHeight="1">
      <c r="A219" s="22" t="s">
        <v>424</v>
      </c>
      <c r="B219" s="14" t="s">
        <v>63</v>
      </c>
      <c r="C219" s="14" t="s">
        <v>28</v>
      </c>
      <c r="D219" s="14" t="s">
        <v>19</v>
      </c>
      <c r="E219" s="18" t="s">
        <v>423</v>
      </c>
      <c r="F219" s="14" t="s">
        <v>33</v>
      </c>
      <c r="G219" s="20">
        <v>460000</v>
      </c>
    </row>
    <row r="220" spans="1:7" ht="86.25" customHeight="1">
      <c r="A220" s="31" t="s">
        <v>193</v>
      </c>
      <c r="B220" s="14" t="s">
        <v>63</v>
      </c>
      <c r="C220" s="14" t="s">
        <v>28</v>
      </c>
      <c r="D220" s="14" t="s">
        <v>19</v>
      </c>
      <c r="E220" s="18" t="s">
        <v>185</v>
      </c>
      <c r="F220" s="14" t="s">
        <v>33</v>
      </c>
      <c r="G220" s="20">
        <v>190700</v>
      </c>
    </row>
    <row r="221" spans="1:7" s="11" customFormat="1" ht="83.25" customHeight="1">
      <c r="A221" s="10" t="s">
        <v>221</v>
      </c>
      <c r="B221" s="6" t="s">
        <v>84</v>
      </c>
      <c r="C221" s="6" t="s">
        <v>15</v>
      </c>
      <c r="D221" s="6" t="s">
        <v>15</v>
      </c>
      <c r="E221" s="4" t="s">
        <v>16</v>
      </c>
      <c r="F221" s="6" t="s">
        <v>17</v>
      </c>
      <c r="G221" s="12">
        <f>SUM(G222:G237)</f>
        <v>10954322.310000002</v>
      </c>
    </row>
    <row r="222" spans="1:7" ht="115.5" customHeight="1">
      <c r="A222" s="32" t="s">
        <v>239</v>
      </c>
      <c r="B222" s="17" t="s">
        <v>84</v>
      </c>
      <c r="C222" s="17" t="s">
        <v>18</v>
      </c>
      <c r="D222" s="17" t="s">
        <v>29</v>
      </c>
      <c r="E222" s="18" t="s">
        <v>164</v>
      </c>
      <c r="F222" s="17" t="s">
        <v>24</v>
      </c>
      <c r="G222" s="20">
        <f>154000+50000</f>
        <v>204000</v>
      </c>
    </row>
    <row r="223" spans="1:7" ht="87.75" customHeight="1">
      <c r="A223" s="22" t="s">
        <v>163</v>
      </c>
      <c r="B223" s="17" t="s">
        <v>84</v>
      </c>
      <c r="C223" s="17" t="s">
        <v>18</v>
      </c>
      <c r="D223" s="17" t="s">
        <v>29</v>
      </c>
      <c r="E223" s="18" t="s">
        <v>186</v>
      </c>
      <c r="F223" s="17" t="s">
        <v>24</v>
      </c>
      <c r="G223" s="20">
        <f>100000-40000</f>
        <v>60000</v>
      </c>
    </row>
    <row r="224" spans="1:7" ht="72" customHeight="1">
      <c r="A224" s="33" t="s">
        <v>240</v>
      </c>
      <c r="B224" s="17" t="s">
        <v>84</v>
      </c>
      <c r="C224" s="17" t="s">
        <v>18</v>
      </c>
      <c r="D224" s="17" t="s">
        <v>29</v>
      </c>
      <c r="E224" s="18" t="s">
        <v>256</v>
      </c>
      <c r="F224" s="17" t="s">
        <v>24</v>
      </c>
      <c r="G224" s="20">
        <f>100000-13663.57-14995.14-45000</f>
        <v>26341.289999999994</v>
      </c>
    </row>
    <row r="225" spans="1:7" ht="138" customHeight="1">
      <c r="A225" s="22" t="s">
        <v>118</v>
      </c>
      <c r="B225" s="17" t="s">
        <v>84</v>
      </c>
      <c r="C225" s="17" t="s">
        <v>18</v>
      </c>
      <c r="D225" s="17" t="s">
        <v>29</v>
      </c>
      <c r="E225" s="18" t="s">
        <v>23</v>
      </c>
      <c r="F225" s="17" t="s">
        <v>21</v>
      </c>
      <c r="G225" s="20">
        <f>6272273.92+71018.45+96831.86</f>
        <v>6440124.23</v>
      </c>
    </row>
    <row r="226" spans="1:7" ht="101.25" customHeight="1">
      <c r="A226" s="22" t="s">
        <v>119</v>
      </c>
      <c r="B226" s="17" t="s">
        <v>84</v>
      </c>
      <c r="C226" s="17" t="s">
        <v>18</v>
      </c>
      <c r="D226" s="17" t="s">
        <v>29</v>
      </c>
      <c r="E226" s="18" t="s">
        <v>23</v>
      </c>
      <c r="F226" s="17" t="s">
        <v>24</v>
      </c>
      <c r="G226" s="20">
        <f>566066.69+4551.76+92800+150000+17000+40000</f>
        <v>870418.45</v>
      </c>
    </row>
    <row r="227" spans="1:7" ht="84" customHeight="1">
      <c r="A227" s="22" t="s">
        <v>25</v>
      </c>
      <c r="B227" s="17" t="s">
        <v>84</v>
      </c>
      <c r="C227" s="17" t="s">
        <v>18</v>
      </c>
      <c r="D227" s="17" t="s">
        <v>29</v>
      </c>
      <c r="E227" s="18" t="s">
        <v>23</v>
      </c>
      <c r="F227" s="17" t="s">
        <v>26</v>
      </c>
      <c r="G227" s="20">
        <v>2560</v>
      </c>
    </row>
    <row r="228" spans="1:7" ht="84" customHeight="1">
      <c r="A228" s="22" t="s">
        <v>204</v>
      </c>
      <c r="B228" s="17" t="s">
        <v>84</v>
      </c>
      <c r="C228" s="17" t="s">
        <v>18</v>
      </c>
      <c r="D228" s="17" t="s">
        <v>29</v>
      </c>
      <c r="E228" s="18" t="s">
        <v>199</v>
      </c>
      <c r="F228" s="17" t="s">
        <v>24</v>
      </c>
      <c r="G228" s="20">
        <f>10300+7200</f>
        <v>17500</v>
      </c>
    </row>
    <row r="229" spans="1:7" ht="69.75" customHeight="1">
      <c r="A229" s="22" t="s">
        <v>249</v>
      </c>
      <c r="B229" s="17" t="s">
        <v>84</v>
      </c>
      <c r="C229" s="17" t="s">
        <v>18</v>
      </c>
      <c r="D229" s="17" t="s">
        <v>29</v>
      </c>
      <c r="E229" s="18" t="s">
        <v>248</v>
      </c>
      <c r="F229" s="17" t="s">
        <v>24</v>
      </c>
      <c r="G229" s="20">
        <f>771748.52-30000+61751.34-190000</f>
        <v>613499.86</v>
      </c>
    </row>
    <row r="230" spans="1:7" ht="56.25" customHeight="1">
      <c r="A230" s="22" t="s">
        <v>356</v>
      </c>
      <c r="B230" s="17" t="s">
        <v>84</v>
      </c>
      <c r="C230" s="17" t="s">
        <v>18</v>
      </c>
      <c r="D230" s="17" t="s">
        <v>29</v>
      </c>
      <c r="E230" s="18" t="s">
        <v>248</v>
      </c>
      <c r="F230" s="17" t="s">
        <v>26</v>
      </c>
      <c r="G230" s="20">
        <v>30000</v>
      </c>
    </row>
    <row r="231" spans="1:7" ht="186.75" customHeight="1">
      <c r="A231" s="31" t="s">
        <v>438</v>
      </c>
      <c r="B231" s="17" t="s">
        <v>84</v>
      </c>
      <c r="C231" s="17" t="s">
        <v>18</v>
      </c>
      <c r="D231" s="17" t="s">
        <v>29</v>
      </c>
      <c r="E231" s="18" t="s">
        <v>437</v>
      </c>
      <c r="F231" s="17" t="s">
        <v>24</v>
      </c>
      <c r="G231" s="20">
        <f>50000+45000</f>
        <v>95000</v>
      </c>
    </row>
    <row r="232" spans="1:7" ht="100.5" customHeight="1">
      <c r="A232" s="31" t="s">
        <v>473</v>
      </c>
      <c r="B232" s="17" t="s">
        <v>84</v>
      </c>
      <c r="C232" s="17" t="s">
        <v>18</v>
      </c>
      <c r="D232" s="17" t="s">
        <v>29</v>
      </c>
      <c r="E232" s="18" t="s">
        <v>462</v>
      </c>
      <c r="F232" s="17" t="s">
        <v>26</v>
      </c>
      <c r="G232" s="20">
        <v>30000</v>
      </c>
    </row>
    <row r="233" spans="1:7" ht="92.25" customHeight="1">
      <c r="A233" s="33" t="s">
        <v>376</v>
      </c>
      <c r="B233" s="17" t="s">
        <v>84</v>
      </c>
      <c r="C233" s="17" t="s">
        <v>22</v>
      </c>
      <c r="D233" s="17" t="s">
        <v>27</v>
      </c>
      <c r="E233" s="18" t="s">
        <v>375</v>
      </c>
      <c r="F233" s="17" t="s">
        <v>24</v>
      </c>
      <c r="G233" s="20">
        <f>51550.66+2983.34+300366-1969-194931</f>
        <v>158000</v>
      </c>
    </row>
    <row r="234" spans="1:7" ht="105" customHeight="1">
      <c r="A234" s="33" t="s">
        <v>252</v>
      </c>
      <c r="B234" s="17" t="s">
        <v>84</v>
      </c>
      <c r="C234" s="17" t="s">
        <v>22</v>
      </c>
      <c r="D234" s="17" t="s">
        <v>37</v>
      </c>
      <c r="E234" s="18" t="s">
        <v>236</v>
      </c>
      <c r="F234" s="17" t="s">
        <v>24</v>
      </c>
      <c r="G234" s="20">
        <v>150000</v>
      </c>
    </row>
    <row r="235" spans="1:7" ht="108.75" customHeight="1">
      <c r="A235" s="33" t="s">
        <v>238</v>
      </c>
      <c r="B235" s="17" t="s">
        <v>84</v>
      </c>
      <c r="C235" s="17" t="s">
        <v>22</v>
      </c>
      <c r="D235" s="17" t="s">
        <v>37</v>
      </c>
      <c r="E235" s="18" t="s">
        <v>237</v>
      </c>
      <c r="F235" s="17" t="s">
        <v>24</v>
      </c>
      <c r="G235" s="20">
        <f>210000-3584.86-82000</f>
        <v>124415.14000000001</v>
      </c>
    </row>
    <row r="236" spans="1:7" ht="109.5" customHeight="1">
      <c r="A236" s="34" t="s">
        <v>103</v>
      </c>
      <c r="B236" s="17" t="s">
        <v>84</v>
      </c>
      <c r="C236" s="17" t="s">
        <v>42</v>
      </c>
      <c r="D236" s="17" t="s">
        <v>27</v>
      </c>
      <c r="E236" s="18" t="s">
        <v>90</v>
      </c>
      <c r="F236" s="17" t="s">
        <v>24</v>
      </c>
      <c r="G236" s="20">
        <v>8000</v>
      </c>
    </row>
    <row r="237" spans="1:7" ht="111" customHeight="1">
      <c r="A237" s="34" t="s">
        <v>222</v>
      </c>
      <c r="B237" s="17" t="s">
        <v>84</v>
      </c>
      <c r="C237" s="17" t="s">
        <v>55</v>
      </c>
      <c r="D237" s="17" t="s">
        <v>22</v>
      </c>
      <c r="E237" s="18" t="s">
        <v>212</v>
      </c>
      <c r="F237" s="17" t="s">
        <v>213</v>
      </c>
      <c r="G237" s="20">
        <f>2760199.2-920066.4+432679.46-148348.92</f>
        <v>2124463.3400000003</v>
      </c>
    </row>
    <row r="238" spans="1:7" s="11" customFormat="1" ht="37.5">
      <c r="A238" s="10" t="s">
        <v>113</v>
      </c>
      <c r="B238" s="6" t="s">
        <v>85</v>
      </c>
      <c r="C238" s="6" t="s">
        <v>15</v>
      </c>
      <c r="D238" s="6" t="s">
        <v>15</v>
      </c>
      <c r="E238" s="4" t="s">
        <v>16</v>
      </c>
      <c r="F238" s="6" t="s">
        <v>17</v>
      </c>
      <c r="G238" s="12">
        <f>SUM(G239:G248)</f>
        <v>3037728.560000001</v>
      </c>
    </row>
    <row r="239" spans="1:7" s="11" customFormat="1" ht="75">
      <c r="A239" s="31" t="s">
        <v>204</v>
      </c>
      <c r="B239" s="17" t="s">
        <v>85</v>
      </c>
      <c r="C239" s="17" t="s">
        <v>18</v>
      </c>
      <c r="D239" s="17" t="s">
        <v>34</v>
      </c>
      <c r="E239" s="14" t="s">
        <v>199</v>
      </c>
      <c r="F239" s="17" t="s">
        <v>24</v>
      </c>
      <c r="G239" s="20">
        <f>15000-9200</f>
        <v>5800</v>
      </c>
    </row>
    <row r="240" spans="1:7" ht="127.5" customHeight="1">
      <c r="A240" s="35" t="s">
        <v>86</v>
      </c>
      <c r="B240" s="17" t="s">
        <v>85</v>
      </c>
      <c r="C240" s="17" t="s">
        <v>18</v>
      </c>
      <c r="D240" s="17" t="s">
        <v>34</v>
      </c>
      <c r="E240" s="18" t="s">
        <v>87</v>
      </c>
      <c r="F240" s="17" t="s">
        <v>21</v>
      </c>
      <c r="G240" s="20">
        <f>1288175.96+12819.69+19158.54+48000+23414.12+16632.76</f>
        <v>1408201.07</v>
      </c>
    </row>
    <row r="241" spans="1:7" ht="85.5" customHeight="1">
      <c r="A241" s="35" t="s">
        <v>114</v>
      </c>
      <c r="B241" s="17" t="s">
        <v>85</v>
      </c>
      <c r="C241" s="17" t="s">
        <v>18</v>
      </c>
      <c r="D241" s="17" t="s">
        <v>34</v>
      </c>
      <c r="E241" s="18" t="s">
        <v>87</v>
      </c>
      <c r="F241" s="17" t="s">
        <v>24</v>
      </c>
      <c r="G241" s="20">
        <f>367352.15+40000+9200</f>
        <v>416552.15</v>
      </c>
    </row>
    <row r="242" spans="1:7" ht="125.25" customHeight="1">
      <c r="A242" s="35" t="s">
        <v>88</v>
      </c>
      <c r="B242" s="17" t="s">
        <v>85</v>
      </c>
      <c r="C242" s="17" t="s">
        <v>18</v>
      </c>
      <c r="D242" s="17" t="s">
        <v>34</v>
      </c>
      <c r="E242" s="18" t="s">
        <v>89</v>
      </c>
      <c r="F242" s="17" t="s">
        <v>21</v>
      </c>
      <c r="G242" s="20">
        <f>771763.89+7710.17+31357.37+8145</f>
        <v>818976.43</v>
      </c>
    </row>
    <row r="243" spans="1:7" ht="125.25" customHeight="1">
      <c r="A243" s="35" t="s">
        <v>442</v>
      </c>
      <c r="B243" s="17" t="s">
        <v>85</v>
      </c>
      <c r="C243" s="17" t="s">
        <v>18</v>
      </c>
      <c r="D243" s="17" t="s">
        <v>34</v>
      </c>
      <c r="E243" s="18" t="s">
        <v>441</v>
      </c>
      <c r="F243" s="17" t="s">
        <v>24</v>
      </c>
      <c r="G243" s="20">
        <v>3600</v>
      </c>
    </row>
    <row r="244" spans="1:7" ht="156" customHeight="1">
      <c r="A244" s="32" t="s">
        <v>382</v>
      </c>
      <c r="B244" s="17" t="s">
        <v>85</v>
      </c>
      <c r="C244" s="17" t="s">
        <v>18</v>
      </c>
      <c r="D244" s="17" t="s">
        <v>34</v>
      </c>
      <c r="E244" s="18" t="s">
        <v>377</v>
      </c>
      <c r="F244" s="17" t="s">
        <v>21</v>
      </c>
      <c r="G244" s="20">
        <f>2294.35+228435-10</f>
        <v>230719.35</v>
      </c>
    </row>
    <row r="245" spans="1:7" ht="175.5" customHeight="1">
      <c r="A245" s="33" t="s">
        <v>383</v>
      </c>
      <c r="B245" s="17" t="s">
        <v>85</v>
      </c>
      <c r="C245" s="17" t="s">
        <v>18</v>
      </c>
      <c r="D245" s="17" t="s">
        <v>34</v>
      </c>
      <c r="E245" s="18" t="s">
        <v>378</v>
      </c>
      <c r="F245" s="17" t="s">
        <v>21</v>
      </c>
      <c r="G245" s="20">
        <f>380.89+38089</f>
        <v>38469.89</v>
      </c>
    </row>
    <row r="246" spans="1:7" ht="169.5" customHeight="1">
      <c r="A246" s="33" t="s">
        <v>384</v>
      </c>
      <c r="B246" s="17" t="s">
        <v>85</v>
      </c>
      <c r="C246" s="17" t="s">
        <v>18</v>
      </c>
      <c r="D246" s="17" t="s">
        <v>34</v>
      </c>
      <c r="E246" s="18" t="s">
        <v>379</v>
      </c>
      <c r="F246" s="17" t="s">
        <v>21</v>
      </c>
      <c r="G246" s="20">
        <f>38089+380.89</f>
        <v>38469.89</v>
      </c>
    </row>
    <row r="247" spans="1:7" ht="174.75" customHeight="1">
      <c r="A247" s="33" t="s">
        <v>385</v>
      </c>
      <c r="B247" s="17" t="s">
        <v>85</v>
      </c>
      <c r="C247" s="17" t="s">
        <v>18</v>
      </c>
      <c r="D247" s="17" t="s">
        <v>34</v>
      </c>
      <c r="E247" s="18" t="s">
        <v>380</v>
      </c>
      <c r="F247" s="17" t="s">
        <v>21</v>
      </c>
      <c r="G247" s="20">
        <f>380.89+38089</f>
        <v>38469.89</v>
      </c>
    </row>
    <row r="248" spans="1:7" ht="165" customHeight="1">
      <c r="A248" s="33" t="s">
        <v>386</v>
      </c>
      <c r="B248" s="17" t="s">
        <v>85</v>
      </c>
      <c r="C248" s="17" t="s">
        <v>18</v>
      </c>
      <c r="D248" s="17" t="s">
        <v>34</v>
      </c>
      <c r="E248" s="18" t="s">
        <v>381</v>
      </c>
      <c r="F248" s="17" t="s">
        <v>21</v>
      </c>
      <c r="G248" s="20">
        <f>346.61+38123.28</f>
        <v>38469.89</v>
      </c>
    </row>
    <row r="249" spans="1:7" ht="51.75" customHeight="1">
      <c r="A249" s="19" t="s">
        <v>115</v>
      </c>
      <c r="B249" s="6" t="s">
        <v>101</v>
      </c>
      <c r="C249" s="6" t="s">
        <v>15</v>
      </c>
      <c r="D249" s="6" t="s">
        <v>15</v>
      </c>
      <c r="E249" s="4" t="s">
        <v>16</v>
      </c>
      <c r="F249" s="6" t="s">
        <v>17</v>
      </c>
      <c r="G249" s="21">
        <f>SUM(G250:G294)</f>
        <v>43144585.879999995</v>
      </c>
    </row>
    <row r="250" spans="1:7" ht="143.25" customHeight="1">
      <c r="A250" s="22" t="s">
        <v>118</v>
      </c>
      <c r="B250" s="17" t="s">
        <v>101</v>
      </c>
      <c r="C250" s="17" t="s">
        <v>18</v>
      </c>
      <c r="D250" s="17" t="s">
        <v>29</v>
      </c>
      <c r="E250" s="14" t="s">
        <v>23</v>
      </c>
      <c r="F250" s="17" t="s">
        <v>21</v>
      </c>
      <c r="G250" s="20">
        <f>3934480.07+100+47673.21+256963.34+90975.62</f>
        <v>4330192.24</v>
      </c>
    </row>
    <row r="251" spans="1:7" ht="111" customHeight="1">
      <c r="A251" s="22" t="s">
        <v>119</v>
      </c>
      <c r="B251" s="17" t="s">
        <v>101</v>
      </c>
      <c r="C251" s="17" t="s">
        <v>18</v>
      </c>
      <c r="D251" s="17" t="s">
        <v>29</v>
      </c>
      <c r="E251" s="14" t="s">
        <v>23</v>
      </c>
      <c r="F251" s="17" t="s">
        <v>24</v>
      </c>
      <c r="G251" s="20">
        <f>37203.74-6500+1000-19200-1752+2700+8000+25900</f>
        <v>47351.74</v>
      </c>
    </row>
    <row r="252" spans="1:7" ht="94.5" customHeight="1">
      <c r="A252" s="22" t="s">
        <v>25</v>
      </c>
      <c r="B252" s="17" t="s">
        <v>101</v>
      </c>
      <c r="C252" s="17" t="s">
        <v>18</v>
      </c>
      <c r="D252" s="17" t="s">
        <v>29</v>
      </c>
      <c r="E252" s="14" t="s">
        <v>23</v>
      </c>
      <c r="F252" s="17" t="s">
        <v>26</v>
      </c>
      <c r="G252" s="20">
        <f>1752+300-125.61</f>
        <v>1926.39</v>
      </c>
    </row>
    <row r="253" spans="1:7" ht="82.5" customHeight="1">
      <c r="A253" s="22" t="s">
        <v>204</v>
      </c>
      <c r="B253" s="17" t="s">
        <v>101</v>
      </c>
      <c r="C253" s="17" t="s">
        <v>18</v>
      </c>
      <c r="D253" s="17" t="s">
        <v>29</v>
      </c>
      <c r="E253" s="14" t="s">
        <v>199</v>
      </c>
      <c r="F253" s="17" t="s">
        <v>24</v>
      </c>
      <c r="G253" s="20">
        <v>19200</v>
      </c>
    </row>
    <row r="254" spans="1:7" ht="82.5" customHeight="1">
      <c r="A254" s="22" t="s">
        <v>426</v>
      </c>
      <c r="B254" s="17" t="s">
        <v>101</v>
      </c>
      <c r="C254" s="17" t="s">
        <v>18</v>
      </c>
      <c r="D254" s="17" t="s">
        <v>29</v>
      </c>
      <c r="E254" s="14" t="s">
        <v>425</v>
      </c>
      <c r="F254" s="17" t="s">
        <v>26</v>
      </c>
      <c r="G254" s="20">
        <v>30000</v>
      </c>
    </row>
    <row r="255" spans="1:7" ht="102.75" customHeight="1">
      <c r="A255" s="31" t="s">
        <v>448</v>
      </c>
      <c r="B255" s="17" t="s">
        <v>101</v>
      </c>
      <c r="C255" s="17" t="s">
        <v>40</v>
      </c>
      <c r="D255" s="17" t="s">
        <v>36</v>
      </c>
      <c r="E255" s="14" t="s">
        <v>447</v>
      </c>
      <c r="F255" s="17" t="s">
        <v>24</v>
      </c>
      <c r="G255" s="20">
        <f>75000+60026</f>
        <v>135026</v>
      </c>
    </row>
    <row r="256" spans="1:7" ht="121.5" customHeight="1">
      <c r="A256" s="22" t="s">
        <v>303</v>
      </c>
      <c r="B256" s="17" t="s">
        <v>101</v>
      </c>
      <c r="C256" s="17" t="s">
        <v>22</v>
      </c>
      <c r="D256" s="17" t="s">
        <v>27</v>
      </c>
      <c r="E256" s="14" t="s">
        <v>183</v>
      </c>
      <c r="F256" s="17" t="s">
        <v>24</v>
      </c>
      <c r="G256" s="20">
        <v>65792.85</v>
      </c>
    </row>
    <row r="257" spans="1:7" ht="166.5" customHeight="1">
      <c r="A257" s="41" t="s">
        <v>298</v>
      </c>
      <c r="B257" s="17" t="s">
        <v>101</v>
      </c>
      <c r="C257" s="17" t="s">
        <v>22</v>
      </c>
      <c r="D257" s="17" t="s">
        <v>27</v>
      </c>
      <c r="E257" s="43" t="s">
        <v>299</v>
      </c>
      <c r="F257" s="43">
        <v>200</v>
      </c>
      <c r="G257" s="20">
        <v>101433.22</v>
      </c>
    </row>
    <row r="258" spans="1:7" ht="105" customHeight="1">
      <c r="A258" s="31" t="s">
        <v>254</v>
      </c>
      <c r="B258" s="14" t="s">
        <v>101</v>
      </c>
      <c r="C258" s="14" t="s">
        <v>22</v>
      </c>
      <c r="D258" s="14" t="s">
        <v>35</v>
      </c>
      <c r="E258" s="18" t="s">
        <v>255</v>
      </c>
      <c r="F258" s="14" t="s">
        <v>24</v>
      </c>
      <c r="G258" s="20">
        <f>2274000+221743.73-12127.61</f>
        <v>2483616.12</v>
      </c>
    </row>
    <row r="259" spans="1:8" ht="151.5" customHeight="1">
      <c r="A259" s="22" t="s">
        <v>304</v>
      </c>
      <c r="B259" s="14" t="s">
        <v>101</v>
      </c>
      <c r="C259" s="14" t="s">
        <v>22</v>
      </c>
      <c r="D259" s="14" t="s">
        <v>36</v>
      </c>
      <c r="E259" s="23" t="s">
        <v>305</v>
      </c>
      <c r="F259" s="14" t="s">
        <v>201</v>
      </c>
      <c r="G259" s="20">
        <v>3109098.55</v>
      </c>
      <c r="H259" s="44"/>
    </row>
    <row r="260" spans="1:7" ht="107.25" customHeight="1">
      <c r="A260" s="22" t="s">
        <v>307</v>
      </c>
      <c r="B260" s="14" t="s">
        <v>101</v>
      </c>
      <c r="C260" s="14" t="s">
        <v>22</v>
      </c>
      <c r="D260" s="14" t="s">
        <v>36</v>
      </c>
      <c r="E260" s="23" t="s">
        <v>306</v>
      </c>
      <c r="F260" s="14" t="s">
        <v>201</v>
      </c>
      <c r="G260" s="20">
        <v>1025066.51</v>
      </c>
    </row>
    <row r="261" spans="1:7" ht="98.25" customHeight="1">
      <c r="A261" s="32" t="s">
        <v>387</v>
      </c>
      <c r="B261" s="14" t="s">
        <v>101</v>
      </c>
      <c r="C261" s="14" t="s">
        <v>22</v>
      </c>
      <c r="D261" s="14" t="s">
        <v>36</v>
      </c>
      <c r="E261" s="18" t="s">
        <v>390</v>
      </c>
      <c r="F261" s="18">
        <v>200</v>
      </c>
      <c r="G261" s="20">
        <f>474951.81-119215.6</f>
        <v>355736.20999999996</v>
      </c>
    </row>
    <row r="262" spans="1:7" ht="72" customHeight="1">
      <c r="A262" s="32" t="s">
        <v>388</v>
      </c>
      <c r="B262" s="14" t="s">
        <v>101</v>
      </c>
      <c r="C262" s="14" t="s">
        <v>22</v>
      </c>
      <c r="D262" s="14" t="s">
        <v>36</v>
      </c>
      <c r="E262" s="18" t="s">
        <v>391</v>
      </c>
      <c r="F262" s="18">
        <v>200</v>
      </c>
      <c r="G262" s="20">
        <f>225930.21+331094.98+50020+25296+53297</f>
        <v>685638.19</v>
      </c>
    </row>
    <row r="263" spans="1:7" ht="120" customHeight="1">
      <c r="A263" s="32" t="s">
        <v>450</v>
      </c>
      <c r="B263" s="14" t="s">
        <v>101</v>
      </c>
      <c r="C263" s="14" t="s">
        <v>22</v>
      </c>
      <c r="D263" s="14" t="s">
        <v>36</v>
      </c>
      <c r="E263" s="18" t="s">
        <v>449</v>
      </c>
      <c r="F263" s="18">
        <v>200</v>
      </c>
      <c r="G263" s="20">
        <f>375000-25296-53297-25900</f>
        <v>270507</v>
      </c>
    </row>
    <row r="264" spans="1:7" ht="107.25" customHeight="1">
      <c r="A264" s="32" t="s">
        <v>389</v>
      </c>
      <c r="B264" s="14" t="s">
        <v>101</v>
      </c>
      <c r="C264" s="14" t="s">
        <v>22</v>
      </c>
      <c r="D264" s="14" t="s">
        <v>36</v>
      </c>
      <c r="E264" s="18" t="s">
        <v>392</v>
      </c>
      <c r="F264" s="18">
        <v>200</v>
      </c>
      <c r="G264" s="20">
        <f>175351.8+42.13-116922.96</f>
        <v>58470.96999999999</v>
      </c>
    </row>
    <row r="265" spans="1:7" ht="123.75" customHeight="1">
      <c r="A265" s="32" t="s">
        <v>428</v>
      </c>
      <c r="B265" s="14" t="s">
        <v>101</v>
      </c>
      <c r="C265" s="14" t="s">
        <v>22</v>
      </c>
      <c r="D265" s="14" t="s">
        <v>36</v>
      </c>
      <c r="E265" s="18" t="s">
        <v>427</v>
      </c>
      <c r="F265" s="18">
        <v>200</v>
      </c>
      <c r="G265" s="20">
        <f>430000-30800</f>
        <v>399200</v>
      </c>
    </row>
    <row r="266" spans="1:7" ht="102" customHeight="1">
      <c r="A266" s="32" t="s">
        <v>453</v>
      </c>
      <c r="B266" s="14" t="s">
        <v>101</v>
      </c>
      <c r="C266" s="14" t="s">
        <v>22</v>
      </c>
      <c r="D266" s="14" t="s">
        <v>36</v>
      </c>
      <c r="E266" s="18" t="s">
        <v>451</v>
      </c>
      <c r="F266" s="18">
        <v>200</v>
      </c>
      <c r="G266" s="20">
        <f>188238</f>
        <v>188238</v>
      </c>
    </row>
    <row r="267" spans="1:7" ht="101.25" customHeight="1">
      <c r="A267" s="32" t="s">
        <v>454</v>
      </c>
      <c r="B267" s="14" t="s">
        <v>101</v>
      </c>
      <c r="C267" s="14" t="s">
        <v>22</v>
      </c>
      <c r="D267" s="14" t="s">
        <v>36</v>
      </c>
      <c r="E267" s="18" t="s">
        <v>452</v>
      </c>
      <c r="F267" s="18">
        <v>200</v>
      </c>
      <c r="G267" s="20">
        <f>50590.4</f>
        <v>50590.4</v>
      </c>
    </row>
    <row r="268" spans="1:7" ht="141" customHeight="1">
      <c r="A268" s="32" t="s">
        <v>464</v>
      </c>
      <c r="B268" s="14" t="s">
        <v>101</v>
      </c>
      <c r="C268" s="14" t="s">
        <v>22</v>
      </c>
      <c r="D268" s="14" t="s">
        <v>36</v>
      </c>
      <c r="E268" s="18" t="s">
        <v>463</v>
      </c>
      <c r="F268" s="18">
        <v>200</v>
      </c>
      <c r="G268" s="20">
        <v>113000</v>
      </c>
    </row>
    <row r="269" spans="1:7" ht="94.5" customHeight="1">
      <c r="A269" s="32" t="s">
        <v>488</v>
      </c>
      <c r="B269" s="14" t="s">
        <v>231</v>
      </c>
      <c r="C269" s="14" t="s">
        <v>486</v>
      </c>
      <c r="D269" s="14" t="s">
        <v>36</v>
      </c>
      <c r="E269" s="18" t="s">
        <v>487</v>
      </c>
      <c r="F269" s="18">
        <v>400</v>
      </c>
      <c r="G269" s="20">
        <v>1800000</v>
      </c>
    </row>
    <row r="270" spans="1:7" ht="93" customHeight="1">
      <c r="A270" s="32" t="s">
        <v>444</v>
      </c>
      <c r="B270" s="14" t="s">
        <v>101</v>
      </c>
      <c r="C270" s="14" t="s">
        <v>22</v>
      </c>
      <c r="D270" s="14" t="s">
        <v>36</v>
      </c>
      <c r="E270" s="18" t="s">
        <v>443</v>
      </c>
      <c r="F270" s="18">
        <v>200</v>
      </c>
      <c r="G270" s="20">
        <v>8795950</v>
      </c>
    </row>
    <row r="271" spans="1:7" ht="67.5" customHeight="1">
      <c r="A271" s="22" t="s">
        <v>116</v>
      </c>
      <c r="B271" s="14" t="s">
        <v>101</v>
      </c>
      <c r="C271" s="14" t="s">
        <v>22</v>
      </c>
      <c r="D271" s="14" t="s">
        <v>36</v>
      </c>
      <c r="E271" s="18" t="s">
        <v>30</v>
      </c>
      <c r="F271" s="14" t="s">
        <v>24</v>
      </c>
      <c r="G271" s="20">
        <f>184021+2024</f>
        <v>186045</v>
      </c>
    </row>
    <row r="272" spans="1:7" ht="86.25" customHeight="1">
      <c r="A272" s="31" t="s">
        <v>170</v>
      </c>
      <c r="B272" s="14" t="s">
        <v>101</v>
      </c>
      <c r="C272" s="14" t="s">
        <v>27</v>
      </c>
      <c r="D272" s="14" t="s">
        <v>18</v>
      </c>
      <c r="E272" s="18" t="s">
        <v>165</v>
      </c>
      <c r="F272" s="14" t="s">
        <v>24</v>
      </c>
      <c r="G272" s="20">
        <f>56000+24000-2519.3</f>
        <v>77480.7</v>
      </c>
    </row>
    <row r="273" spans="1:7" ht="73.5" customHeight="1">
      <c r="A273" s="31" t="s">
        <v>208</v>
      </c>
      <c r="B273" s="14" t="s">
        <v>101</v>
      </c>
      <c r="C273" s="14" t="s">
        <v>27</v>
      </c>
      <c r="D273" s="14" t="s">
        <v>18</v>
      </c>
      <c r="E273" s="18" t="s">
        <v>196</v>
      </c>
      <c r="F273" s="14" t="s">
        <v>24</v>
      </c>
      <c r="G273" s="20">
        <v>402341.38</v>
      </c>
    </row>
    <row r="274" spans="1:7" ht="96" customHeight="1">
      <c r="A274" s="40" t="s">
        <v>264</v>
      </c>
      <c r="B274" s="14" t="s">
        <v>101</v>
      </c>
      <c r="C274" s="14" t="s">
        <v>27</v>
      </c>
      <c r="D274" s="14" t="s">
        <v>18</v>
      </c>
      <c r="E274" s="18" t="s">
        <v>262</v>
      </c>
      <c r="F274" s="14" t="s">
        <v>24</v>
      </c>
      <c r="G274" s="20">
        <v>30000</v>
      </c>
    </row>
    <row r="275" spans="1:7" ht="219" customHeight="1">
      <c r="A275" s="40" t="s">
        <v>309</v>
      </c>
      <c r="B275" s="14" t="s">
        <v>101</v>
      </c>
      <c r="C275" s="14" t="s">
        <v>27</v>
      </c>
      <c r="D275" s="14" t="s">
        <v>18</v>
      </c>
      <c r="E275" s="18" t="s">
        <v>308</v>
      </c>
      <c r="F275" s="14" t="s">
        <v>26</v>
      </c>
      <c r="G275" s="20">
        <f>240000+60000+156067.61+24454.48</f>
        <v>480522.08999999997</v>
      </c>
    </row>
    <row r="276" spans="1:7" ht="102.75" customHeight="1">
      <c r="A276" s="33" t="s">
        <v>440</v>
      </c>
      <c r="B276" s="14" t="s">
        <v>101</v>
      </c>
      <c r="C276" s="14" t="s">
        <v>27</v>
      </c>
      <c r="D276" s="14" t="s">
        <v>19</v>
      </c>
      <c r="E276" s="18" t="s">
        <v>439</v>
      </c>
      <c r="F276" s="14" t="s">
        <v>24</v>
      </c>
      <c r="G276" s="20">
        <f>294512.61+156831.06-10249.2+165254.55</f>
        <v>606349.02</v>
      </c>
    </row>
    <row r="277" spans="1:7" ht="93" customHeight="1">
      <c r="A277" s="33" t="s">
        <v>466</v>
      </c>
      <c r="B277" s="14" t="s">
        <v>101</v>
      </c>
      <c r="C277" s="14" t="s">
        <v>27</v>
      </c>
      <c r="D277" s="14" t="s">
        <v>19</v>
      </c>
      <c r="E277" s="18" t="s">
        <v>465</v>
      </c>
      <c r="F277" s="14" t="s">
        <v>24</v>
      </c>
      <c r="G277" s="20">
        <v>10249.2</v>
      </c>
    </row>
    <row r="278" spans="1:7" ht="138.75" customHeight="1">
      <c r="A278" s="33" t="s">
        <v>489</v>
      </c>
      <c r="B278" s="14" t="s">
        <v>101</v>
      </c>
      <c r="C278" s="14" t="s">
        <v>27</v>
      </c>
      <c r="D278" s="14" t="s">
        <v>19</v>
      </c>
      <c r="E278" s="18" t="s">
        <v>490</v>
      </c>
      <c r="F278" s="18">
        <v>200</v>
      </c>
      <c r="G278" s="20">
        <v>109836.7</v>
      </c>
    </row>
    <row r="279" spans="1:7" ht="144.75" customHeight="1">
      <c r="A279" s="33" t="s">
        <v>413</v>
      </c>
      <c r="B279" s="14" t="s">
        <v>101</v>
      </c>
      <c r="C279" s="14" t="s">
        <v>27</v>
      </c>
      <c r="D279" s="14" t="s">
        <v>19</v>
      </c>
      <c r="E279" s="18" t="s">
        <v>310</v>
      </c>
      <c r="F279" s="14" t="s">
        <v>213</v>
      </c>
      <c r="G279" s="20">
        <f>51255.76+5074320.33-246170.25-2486.57</f>
        <v>4876919.27</v>
      </c>
    </row>
    <row r="280" spans="1:7" ht="144.75" customHeight="1">
      <c r="A280" s="33" t="s">
        <v>414</v>
      </c>
      <c r="B280" s="14" t="s">
        <v>101</v>
      </c>
      <c r="C280" s="14" t="s">
        <v>27</v>
      </c>
      <c r="D280" s="14" t="s">
        <v>19</v>
      </c>
      <c r="E280" s="18" t="s">
        <v>357</v>
      </c>
      <c r="F280" s="14" t="s">
        <v>213</v>
      </c>
      <c r="G280" s="20">
        <f>4040404.04-628550.77-6349</f>
        <v>3405504.27</v>
      </c>
    </row>
    <row r="281" spans="1:7" ht="105.75" customHeight="1">
      <c r="A281" s="31" t="s">
        <v>258</v>
      </c>
      <c r="B281" s="29" t="s">
        <v>101</v>
      </c>
      <c r="C281" s="29" t="s">
        <v>27</v>
      </c>
      <c r="D281" s="29" t="s">
        <v>19</v>
      </c>
      <c r="E281" s="28" t="s">
        <v>230</v>
      </c>
      <c r="F281" s="29" t="s">
        <v>201</v>
      </c>
      <c r="G281" s="13">
        <v>651932.06</v>
      </c>
    </row>
    <row r="282" spans="1:7" ht="105" customHeight="1">
      <c r="A282" s="31" t="s">
        <v>311</v>
      </c>
      <c r="B282" s="45" t="s">
        <v>101</v>
      </c>
      <c r="C282" s="45" t="s">
        <v>27</v>
      </c>
      <c r="D282" s="45" t="s">
        <v>19</v>
      </c>
      <c r="E282" s="37" t="s">
        <v>345</v>
      </c>
      <c r="F282" s="45" t="s">
        <v>201</v>
      </c>
      <c r="G282" s="13">
        <v>400000</v>
      </c>
    </row>
    <row r="283" spans="1:7" ht="85.5" customHeight="1">
      <c r="A283" s="31" t="s">
        <v>233</v>
      </c>
      <c r="B283" s="38" t="s">
        <v>231</v>
      </c>
      <c r="C283" s="38" t="s">
        <v>232</v>
      </c>
      <c r="D283" s="38" t="s">
        <v>19</v>
      </c>
      <c r="E283" s="37" t="s">
        <v>257</v>
      </c>
      <c r="F283" s="38" t="s">
        <v>24</v>
      </c>
      <c r="G283" s="13">
        <f>611347.52+9000+20003.85+51556.55+835000</f>
        <v>1526907.92</v>
      </c>
    </row>
    <row r="284" spans="1:7" ht="85.5" customHeight="1">
      <c r="A284" s="40" t="s">
        <v>265</v>
      </c>
      <c r="B284" s="39" t="s">
        <v>101</v>
      </c>
      <c r="C284" s="39" t="s">
        <v>27</v>
      </c>
      <c r="D284" s="39" t="s">
        <v>19</v>
      </c>
      <c r="E284" s="37" t="s">
        <v>263</v>
      </c>
      <c r="F284" s="39" t="s">
        <v>24</v>
      </c>
      <c r="G284" s="13">
        <f>417233.35+200000+198441-6033.35</f>
        <v>809641</v>
      </c>
    </row>
    <row r="285" spans="1:7" ht="110.25" customHeight="1">
      <c r="A285" s="33" t="s">
        <v>430</v>
      </c>
      <c r="B285" s="14" t="s">
        <v>231</v>
      </c>
      <c r="C285" s="14" t="s">
        <v>232</v>
      </c>
      <c r="D285" s="14" t="s">
        <v>19</v>
      </c>
      <c r="E285" s="18" t="s">
        <v>429</v>
      </c>
      <c r="F285" s="14" t="s">
        <v>24</v>
      </c>
      <c r="G285" s="20">
        <f>254000</f>
        <v>254000</v>
      </c>
    </row>
    <row r="286" spans="1:7" ht="110.25" customHeight="1">
      <c r="A286" s="33" t="s">
        <v>436</v>
      </c>
      <c r="B286" s="14" t="s">
        <v>101</v>
      </c>
      <c r="C286" s="14" t="s">
        <v>27</v>
      </c>
      <c r="D286" s="14" t="s">
        <v>19</v>
      </c>
      <c r="E286" s="18" t="s">
        <v>433</v>
      </c>
      <c r="F286" s="14" t="s">
        <v>24</v>
      </c>
      <c r="G286" s="20">
        <v>287000</v>
      </c>
    </row>
    <row r="287" spans="1:7" ht="99" customHeight="1">
      <c r="A287" s="40" t="s">
        <v>416</v>
      </c>
      <c r="B287" s="48" t="s">
        <v>101</v>
      </c>
      <c r="C287" s="48" t="s">
        <v>27</v>
      </c>
      <c r="D287" s="48" t="s">
        <v>19</v>
      </c>
      <c r="E287" s="37" t="s">
        <v>415</v>
      </c>
      <c r="F287" s="48" t="s">
        <v>201</v>
      </c>
      <c r="G287" s="13">
        <f>120000+130000</f>
        <v>250000</v>
      </c>
    </row>
    <row r="288" spans="1:7" ht="75.75" customHeight="1">
      <c r="A288" s="33" t="s">
        <v>485</v>
      </c>
      <c r="B288" s="14" t="s">
        <v>101</v>
      </c>
      <c r="C288" s="14" t="s">
        <v>27</v>
      </c>
      <c r="D288" s="14" t="s">
        <v>19</v>
      </c>
      <c r="E288" s="18" t="s">
        <v>484</v>
      </c>
      <c r="F288" s="14" t="s">
        <v>24</v>
      </c>
      <c r="G288" s="20">
        <v>1661235.54</v>
      </c>
    </row>
    <row r="289" spans="1:7" ht="67.5" customHeight="1">
      <c r="A289" s="31" t="s">
        <v>313</v>
      </c>
      <c r="B289" s="45" t="s">
        <v>101</v>
      </c>
      <c r="C289" s="45" t="s">
        <v>27</v>
      </c>
      <c r="D289" s="45" t="s">
        <v>40</v>
      </c>
      <c r="E289" s="37" t="s">
        <v>312</v>
      </c>
      <c r="F289" s="45" t="s">
        <v>24</v>
      </c>
      <c r="G289" s="13">
        <f>300000+1444523.4</f>
        <v>1744523.4</v>
      </c>
    </row>
    <row r="290" spans="1:7" ht="91.5" customHeight="1">
      <c r="A290" s="40" t="s">
        <v>314</v>
      </c>
      <c r="B290" s="45" t="s">
        <v>101</v>
      </c>
      <c r="C290" s="45" t="s">
        <v>27</v>
      </c>
      <c r="D290" s="45" t="s">
        <v>40</v>
      </c>
      <c r="E290" s="43" t="s">
        <v>315</v>
      </c>
      <c r="F290" s="45" t="s">
        <v>24</v>
      </c>
      <c r="G290" s="13">
        <f>300000-70000</f>
        <v>230000</v>
      </c>
    </row>
    <row r="291" spans="1:7" ht="108.75" customHeight="1">
      <c r="A291" s="31" t="s">
        <v>317</v>
      </c>
      <c r="B291" s="14" t="s">
        <v>101</v>
      </c>
      <c r="C291" s="14" t="s">
        <v>27</v>
      </c>
      <c r="D291" s="14" t="s">
        <v>40</v>
      </c>
      <c r="E291" s="18" t="s">
        <v>316</v>
      </c>
      <c r="F291" s="14" t="s">
        <v>201</v>
      </c>
      <c r="G291" s="13">
        <v>570621.41</v>
      </c>
    </row>
    <row r="292" spans="1:7" ht="87.75" customHeight="1">
      <c r="A292" s="31" t="s">
        <v>192</v>
      </c>
      <c r="B292" s="14" t="s">
        <v>101</v>
      </c>
      <c r="C292" s="14" t="s">
        <v>27</v>
      </c>
      <c r="D292" s="14" t="s">
        <v>40</v>
      </c>
      <c r="E292" s="18" t="s">
        <v>166</v>
      </c>
      <c r="F292" s="14" t="s">
        <v>24</v>
      </c>
      <c r="G292" s="13">
        <f>500000-96557.47</f>
        <v>403442.53</v>
      </c>
    </row>
    <row r="293" spans="1:7" ht="120.75" customHeight="1">
      <c r="A293" s="31" t="s">
        <v>394</v>
      </c>
      <c r="B293" s="14" t="s">
        <v>101</v>
      </c>
      <c r="C293" s="14" t="s">
        <v>27</v>
      </c>
      <c r="D293" s="14" t="s">
        <v>40</v>
      </c>
      <c r="E293" s="18" t="s">
        <v>393</v>
      </c>
      <c r="F293" s="14" t="s">
        <v>24</v>
      </c>
      <c r="G293" s="13">
        <v>100000</v>
      </c>
    </row>
    <row r="294" spans="1:7" ht="111" customHeight="1">
      <c r="A294" s="35" t="s">
        <v>103</v>
      </c>
      <c r="B294" s="14" t="s">
        <v>101</v>
      </c>
      <c r="C294" s="14" t="s">
        <v>42</v>
      </c>
      <c r="D294" s="14" t="s">
        <v>27</v>
      </c>
      <c r="E294" s="18" t="s">
        <v>90</v>
      </c>
      <c r="F294" s="14" t="s">
        <v>24</v>
      </c>
      <c r="G294" s="13">
        <f>6500-2500</f>
        <v>4000</v>
      </c>
    </row>
    <row r="295" spans="1:7" s="7" customFormat="1" ht="35.25" customHeight="1">
      <c r="A295" s="10" t="s">
        <v>223</v>
      </c>
      <c r="B295" s="15"/>
      <c r="C295" s="15"/>
      <c r="D295" s="15"/>
      <c r="E295" s="15"/>
      <c r="F295" s="15"/>
      <c r="G295" s="12">
        <f>G249+G238+G221+G130+G124+G114+G28</f>
        <v>398211385.8399999</v>
      </c>
    </row>
    <row r="296" spans="1:7" s="5" customFormat="1" ht="24" customHeight="1">
      <c r="A296" s="8"/>
      <c r="B296" s="9"/>
      <c r="C296" s="9"/>
      <c r="D296" s="9"/>
      <c r="E296" s="9"/>
      <c r="F296" s="9"/>
      <c r="G296" s="47" t="s">
        <v>395</v>
      </c>
    </row>
    <row r="297" spans="1:6" s="5" customFormat="1" ht="15">
      <c r="A297" s="1"/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2021-12-16T10:50:30Z</dcterms:modified>
  <cp:category/>
  <cp:version/>
  <cp:contentType/>
  <cp:contentStatus/>
</cp:coreProperties>
</file>