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D119" i="1"/>
  <c r="D118"/>
  <c r="D115"/>
  <c r="E168" l="1"/>
  <c r="D168"/>
  <c r="E166" l="1"/>
  <c r="D166"/>
  <c r="E167"/>
  <c r="D167"/>
  <c r="E158"/>
  <c r="D158"/>
  <c r="D320" l="1"/>
  <c r="D314"/>
  <c r="E63"/>
  <c r="D63"/>
  <c r="E62"/>
  <c r="D62"/>
  <c r="E52" l="1"/>
  <c r="D52"/>
  <c r="D321"/>
  <c r="D319"/>
  <c r="E44" l="1"/>
  <c r="D44"/>
  <c r="E233"/>
  <c r="D233"/>
  <c r="D64" l="1"/>
  <c r="D326" l="1"/>
  <c r="E315"/>
  <c r="D315"/>
  <c r="E313"/>
  <c r="D313"/>
  <c r="E311"/>
  <c r="D311"/>
  <c r="E307"/>
  <c r="D307"/>
  <c r="E271"/>
  <c r="D271"/>
  <c r="E259"/>
  <c r="E258" s="1"/>
  <c r="D260"/>
  <c r="D259" s="1"/>
  <c r="D258" s="1"/>
  <c r="E248"/>
  <c r="D248"/>
  <c r="E246"/>
  <c r="D246"/>
  <c r="D162"/>
  <c r="E156"/>
  <c r="D156"/>
  <c r="E153"/>
  <c r="D153"/>
  <c r="E149"/>
  <c r="E95"/>
  <c r="D95"/>
  <c r="E79"/>
  <c r="D79"/>
  <c r="E78"/>
  <c r="D78"/>
  <c r="E65" l="1"/>
  <c r="E64" s="1"/>
  <c r="D48"/>
  <c r="D47"/>
  <c r="D43"/>
  <c r="D32"/>
  <c r="D30"/>
  <c r="D85" l="1"/>
  <c r="D38" l="1"/>
  <c r="E45" l="1"/>
  <c r="D45"/>
  <c r="D42" s="1"/>
  <c r="E42" l="1"/>
  <c r="E115"/>
  <c r="E327"/>
  <c r="D327"/>
  <c r="E249" l="1"/>
  <c r="D249"/>
  <c r="E250"/>
  <c r="D250"/>
  <c r="E323" l="1"/>
  <c r="D323"/>
  <c r="D306"/>
  <c r="D262"/>
  <c r="D247"/>
  <c r="E238"/>
  <c r="E237" s="1"/>
  <c r="D238"/>
  <c r="D237" s="1"/>
  <c r="E217"/>
  <c r="D217"/>
  <c r="D212"/>
  <c r="E212"/>
  <c r="E190"/>
  <c r="D190"/>
  <c r="E184"/>
  <c r="D184"/>
  <c r="E144"/>
  <c r="D144"/>
  <c r="E141"/>
  <c r="D141"/>
  <c r="D131"/>
  <c r="E131"/>
  <c r="E123"/>
  <c r="D123"/>
  <c r="E117"/>
  <c r="E116" s="1"/>
  <c r="D117"/>
  <c r="D116" s="1"/>
  <c r="D83"/>
  <c r="E76"/>
  <c r="D76"/>
  <c r="E68"/>
  <c r="D68"/>
  <c r="E35"/>
  <c r="D35"/>
  <c r="E163" l="1"/>
  <c r="D163"/>
  <c r="E322" l="1"/>
  <c r="D322"/>
  <c r="E306"/>
  <c r="E305" s="1"/>
  <c r="D301"/>
  <c r="E301"/>
  <c r="E300" s="1"/>
  <c r="E299" s="1"/>
  <c r="D297"/>
  <c r="E297"/>
  <c r="E296" s="1"/>
  <c r="D294"/>
  <c r="E294"/>
  <c r="E293" s="1"/>
  <c r="D290"/>
  <c r="E290"/>
  <c r="D288"/>
  <c r="E288"/>
  <c r="D284"/>
  <c r="E284"/>
  <c r="E283" s="1"/>
  <c r="D280"/>
  <c r="E280"/>
  <c r="E279" s="1"/>
  <c r="D275"/>
  <c r="E275"/>
  <c r="E274" s="1"/>
  <c r="D270"/>
  <c r="E270"/>
  <c r="E269" s="1"/>
  <c r="D266"/>
  <c r="E266"/>
  <c r="E262"/>
  <c r="D255"/>
  <c r="E255"/>
  <c r="D251"/>
  <c r="E251"/>
  <c r="E247"/>
  <c r="D245"/>
  <c r="E245"/>
  <c r="D241"/>
  <c r="D240" s="1"/>
  <c r="E241"/>
  <c r="E240" s="1"/>
  <c r="D230"/>
  <c r="E230"/>
  <c r="D226"/>
  <c r="E226"/>
  <c r="E225" s="1"/>
  <c r="E224" s="1"/>
  <c r="D221"/>
  <c r="E221"/>
  <c r="E220" s="1"/>
  <c r="E216"/>
  <c r="E211"/>
  <c r="D206"/>
  <c r="E206"/>
  <c r="E205" s="1"/>
  <c r="D198"/>
  <c r="E198"/>
  <c r="E197" s="1"/>
  <c r="E189"/>
  <c r="E183"/>
  <c r="D177"/>
  <c r="E177"/>
  <c r="D173"/>
  <c r="E173"/>
  <c r="E172" s="1"/>
  <c r="D170"/>
  <c r="E170"/>
  <c r="E169" s="1"/>
  <c r="E165"/>
  <c r="D161"/>
  <c r="D160" s="1"/>
  <c r="E161"/>
  <c r="E160" s="1"/>
  <c r="D152"/>
  <c r="D151" s="1"/>
  <c r="E152"/>
  <c r="E151" s="1"/>
  <c r="D148"/>
  <c r="E148"/>
  <c r="E147" s="1"/>
  <c r="D143"/>
  <c r="E143"/>
  <c r="D139"/>
  <c r="E139"/>
  <c r="D135"/>
  <c r="E135"/>
  <c r="D129"/>
  <c r="E129"/>
  <c r="D127"/>
  <c r="E127"/>
  <c r="D114"/>
  <c r="E114"/>
  <c r="E113" s="1"/>
  <c r="D108"/>
  <c r="E108"/>
  <c r="E107" s="1"/>
  <c r="D103"/>
  <c r="E103"/>
  <c r="E102" s="1"/>
  <c r="D99"/>
  <c r="E99"/>
  <c r="E98" s="1"/>
  <c r="D94"/>
  <c r="E94"/>
  <c r="E93" s="1"/>
  <c r="E90"/>
  <c r="E89" s="1"/>
  <c r="D90"/>
  <c r="E83"/>
  <c r="E82" s="1"/>
  <c r="D80"/>
  <c r="E80"/>
  <c r="D73"/>
  <c r="E73"/>
  <c r="D71"/>
  <c r="E71"/>
  <c r="D41"/>
  <c r="E41"/>
  <c r="E38"/>
  <c r="D29"/>
  <c r="E29"/>
  <c r="D134" l="1"/>
  <c r="E134"/>
  <c r="D305"/>
  <c r="D300"/>
  <c r="D296"/>
  <c r="D293"/>
  <c r="D283"/>
  <c r="D279"/>
  <c r="D274"/>
  <c r="D269"/>
  <c r="D261"/>
  <c r="D244"/>
  <c r="D229"/>
  <c r="D228" s="1"/>
  <c r="D225"/>
  <c r="D220"/>
  <c r="D216"/>
  <c r="D205"/>
  <c r="D197"/>
  <c r="D189"/>
  <c r="D183"/>
  <c r="D176"/>
  <c r="D172"/>
  <c r="D169"/>
  <c r="D165"/>
  <c r="D147"/>
  <c r="D121"/>
  <c r="D113"/>
  <c r="D107"/>
  <c r="D102"/>
  <c r="D98"/>
  <c r="D93"/>
  <c r="D89"/>
  <c r="D82"/>
  <c r="D67"/>
  <c r="D28"/>
  <c r="D287"/>
  <c r="D75"/>
  <c r="D211"/>
  <c r="E292"/>
  <c r="E287"/>
  <c r="E286" s="1"/>
  <c r="E273"/>
  <c r="E261"/>
  <c r="E244"/>
  <c r="E229"/>
  <c r="E228" s="1"/>
  <c r="E204"/>
  <c r="E182"/>
  <c r="E176"/>
  <c r="E150" s="1"/>
  <c r="E121"/>
  <c r="E75"/>
  <c r="E67"/>
  <c r="E28"/>
  <c r="D243" l="1"/>
  <c r="E243"/>
  <c r="E101"/>
  <c r="D273"/>
  <c r="D299"/>
  <c r="D292"/>
  <c r="D286"/>
  <c r="D224"/>
  <c r="D204"/>
  <c r="D182"/>
  <c r="D101"/>
  <c r="D150"/>
  <c r="D27"/>
  <c r="E27"/>
  <c r="E329" l="1"/>
  <c r="D329"/>
</calcChain>
</file>

<file path=xl/sharedStrings.xml><?xml version="1.0" encoding="utf-8"?>
<sst xmlns="http://schemas.openxmlformats.org/spreadsheetml/2006/main" count="631" uniqueCount="586">
  <si>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</si>
  <si>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</si>
  <si>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</si>
  <si>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</si>
  <si>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</si>
  <si>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</si>
  <si>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</si>
  <si>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</si>
  <si>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</si>
  <si>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</si>
  <si>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</si>
  <si>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</si>
  <si>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</si>
  <si>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</si>
  <si>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</si>
  <si>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</si>
  <si>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</si>
  <si>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</si>
  <si>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</si>
  <si>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</si>
  <si>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</si>
  <si>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</si>
  <si>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</si>
  <si>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</si>
  <si>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</si>
  <si>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</si>
  <si>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</si>
  <si>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</si>
  <si>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</si>
  <si>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</si>
  <si>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</si>
  <si>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</si>
  <si>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</si>
  <si>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</si>
  <si>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</si>
  <si>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</si>
  <si>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</si>
  <si>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</si>
  <si>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</si>
  <si>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</si>
  <si>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</si>
  <si>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</si>
  <si>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</si>
  <si>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</si>
  <si>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</si>
  <si>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</si>
  <si>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</si>
  <si>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</si>
  <si>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</si>
  <si>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</si>
  <si>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</si>
  <si>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</si>
  <si>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</si>
  <si>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</si>
  <si>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</si>
  <si>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</si>
  <si>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</si>
  <si>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</si>
  <si>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</si>
  <si>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</si>
  <si>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</si>
  <si>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</si>
  <si>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</si>
  <si>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</si>
  <si>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</si>
  <si>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</si>
  <si>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</si>
  <si>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</si>
  <si>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</si>
  <si>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</si>
  <si>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</si>
  <si>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</si>
  <si>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</si>
  <si>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</si>
  <si>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</si>
  <si>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</si>
  <si>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</si>
  <si>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</si>
  <si>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</si>
  <si>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</si>
  <si>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</si>
  <si>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</si>
  <si>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</si>
  <si>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</si>
  <si>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</si>
  <si>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</si>
  <si>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</si>
  <si>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</si>
  <si>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</si>
  <si>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</si>
  <si>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</si>
  <si>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</si>
  <si>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</si>
  <si>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</si>
  <si>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</si>
  <si>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</si>
  <si>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</si>
  <si>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</si>
  <si>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</si>
  <si>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</si>
  <si>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</si>
  <si>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</si>
  <si>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</si>
  <si>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</si>
  <si>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</si>
  <si>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</si>
  <si>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</si>
  <si>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</si>
  <si>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</si>
  <si>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</si>
  <si>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</si>
  <si>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</si>
  <si>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</si>
  <si>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</si>
  <si>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</si>
  <si>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</si>
  <si>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</si>
  <si>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</si>
  <si>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</si>
  <si>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</si>
  <si>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</si>
  <si>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</si>
  <si>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</si>
  <si>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</si>
  <si>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</si>
  <si>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</si>
  <si>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</si>
  <si>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</si>
  <si>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</si>
  <si>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</si>
  <si>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</si>
  <si>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</si>
  <si>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</si>
  <si>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</si>
  <si>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</si>
  <si>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</si>
  <si>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</si>
  <si>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</si>
  <si>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</si>
  <si>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</si>
  <si>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</si>
  <si>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</si>
  <si>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</si>
  <si>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</si>
  <si>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</si>
  <si>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</si>
  <si>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</si>
  <si>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</si>
  <si>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</si>
  <si>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</si>
  <si>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</si>
  <si>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</si>
  <si>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</si>
  <si>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</si>
  <si>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</si>
  <si>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</si>
  <si>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</si>
  <si>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</si>
  <si>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</si>
  <si>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</si>
  <si>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</si>
  <si>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</si>
  <si>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</si>
  <si>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</si>
  <si>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</si>
  <si>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</si>
  <si>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</si>
  <si>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</si>
  <si>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</si>
  <si>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</si>
  <si>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</si>
  <si>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</si>
  <si>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</si>
  <si>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</si>
  <si>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</si>
  <si>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</si>
  <si>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</si>
  <si>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</si>
  <si>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</si>
  <si>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</si>
  <si>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</si>
  <si>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</si>
  <si>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</si>
  <si>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</si>
  <si>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</si>
  <si>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</si>
  <si>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</si>
  <si>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</si>
  <si>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</si>
  <si>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</si>
  <si>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</si>
  <si>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</si>
  <si>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</si>
  <si>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</si>
  <si>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</si>
  <si>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</si>
  <si>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</si>
  <si>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</si>
  <si>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</si>
  <si>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</si>
  <si>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</si>
  <si>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</si>
  <si>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</si>
  <si>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</si>
  <si>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</si>
  <si>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</si>
  <si>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</si>
  <si>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</si>
  <si>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</si>
  <si>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</si>
  <si>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</si>
  <si>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</si>
  <si>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</si>
  <si>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</si>
  <si>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</si>
  <si>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</si>
  <si>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</si>
  <si>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</si>
  <si>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</si>
  <si>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</si>
  <si>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</si>
  <si>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</si>
  <si>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</si>
  <si>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</si>
  <si>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</si>
  <si>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</si>
  <si>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</si>
  <si>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</si>
  <si>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</si>
  <si>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</si>
  <si>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</si>
  <si>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</si>
  <si>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</si>
  <si>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</si>
  <si>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</si>
  <si>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</si>
  <si>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</si>
  <si>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</si>
  <si>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</si>
  <si>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</si>
  <si>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</si>
  <si>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</si>
  <si>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</si>
  <si>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</si>
  <si>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</si>
  <si>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</si>
  <si>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</si>
  <si>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</si>
  <si>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</si>
  <si>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</si>
  <si>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</si>
  <si>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</si>
  <si>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</si>
  <si>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</si>
  <si>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</si>
  <si>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</si>
  <si>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</si>
  <si>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</si>
  <si>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</si>
  <si>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</si>
  <si>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</si>
  <si>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</si>
  <si>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</si>
  <si>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</si>
  <si>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</si>
  <si>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</si>
  <si>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</si>
  <si>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</si>
  <si>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</si>
  <si>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</si>
  <si>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</si>
  <si>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</si>
  <si>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</si>
  <si>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</si>
  <si>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</si>
  <si>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</si>
  <si>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</si>
  <si>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</si>
  <si>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</si>
  <si>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</si>
  <si>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</si>
  <si>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</si>
  <si>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</si>
  <si>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</si>
  <si>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</si>
  <si>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</si>
  <si>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</si>
  <si>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</si>
  <si>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</si>
  <si>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</si>
  <si>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</si>
  <si>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</si>
  <si>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</si>
  <si>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</si>
  <si>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</si>
  <si>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</si>
  <si>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</si>
  <si>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</si>
  <si>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</si>
  <si>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</si>
  <si>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</si>
  <si>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</si>
  <si>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</si>
  <si>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</si>
  <si>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</si>
  <si>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</si>
  <si>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</si>
  <si>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</si>
  <si>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</si>
  <si>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</si>
  <si>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</si>
  <si>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</si>
  <si>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</si>
  <si>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</si>
  <si>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</si>
  <si>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</si>
  <si>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</si>
  <si>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</si>
  <si>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</si>
  <si>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</si>
  <si>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</si>
  <si>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</si>
  <si>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</si>
  <si>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</si>
  <si>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</si>
  <si>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</si>
  <si>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</si>
  <si>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</si>
  <si>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</si>
  <si>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</si>
  <si>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</si>
  <si>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</si>
  <si>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</si>
  <si>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</si>
  <si>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</si>
  <si>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</si>
  <si>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</si>
  <si>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</si>
  <si>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</si>
  <si>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</si>
  <si>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</si>
  <si>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</si>
  <si>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</si>
  <si>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</si>
  <si>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</si>
  <si>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</si>
  <si>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</si>
  <si>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</si>
  <si>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</si>
  <si>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</si>
  <si>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</si>
  <si>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</si>
  <si>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</si>
  <si>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</si>
  <si>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</si>
  <si>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</si>
  <si>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</si>
  <si>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</si>
  <si>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</si>
  <si>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</si>
  <si>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</si>
  <si>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</si>
  <si>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</si>
  <si>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</si>
  <si>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</si>
  <si>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</si>
  <si>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</si>
  <si>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</si>
  <si>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</si>
  <si>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</si>
  <si>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</si>
  <si>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</si>
  <si>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</si>
  <si>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</si>
  <si>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</si>
  <si>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</si>
  <si>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</si>
  <si>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</si>
  <si>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</si>
  <si>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</si>
  <si>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</si>
  <si>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</si>
  <si>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</si>
  <si>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</si>
  <si>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</si>
  <si>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</si>
  <si>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</si>
  <si>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</si>
  <si>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</si>
  <si>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</si>
  <si>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</si>
  <si>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</si>
  <si>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</si>
  <si>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</si>
  <si>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</si>
  <si>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</si>
  <si>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</si>
  <si>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</si>
  <si>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</si>
  <si>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</si>
  <si>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</si>
  <si>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</si>
  <si>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</si>
  <si>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</si>
  <si>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</si>
  <si>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</si>
  <si>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</si>
  <si>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</si>
  <si>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</si>
  <si>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</si>
  <si>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</si>
  <si>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</si>
  <si>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</si>
  <si>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</si>
  <si>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</si>
  <si>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</si>
  <si>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</si>
  <si>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</si>
  <si>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</si>
  <si>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</si>
  <si>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</si>
  <si>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</si>
  <si>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</si>
  <si>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</si>
  <si>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</si>
  <si>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</si>
  <si>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</si>
  <si>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</si>
  <si>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</si>
  <si>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</si>
  <si>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</si>
  <si>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</si>
  <si>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</si>
  <si>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</si>
  <si>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</si>
  <si>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</si>
  <si>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</si>
  <si>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</si>
  <si>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</si>
  <si>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</si>
  <si>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</si>
  <si>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</si>
  <si>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</si>
  <si>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</si>
  <si>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</si>
  <si>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</si>
  <si>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</si>
  <si>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</si>
  <si>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</si>
  <si>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</si>
  <si>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</si>
  <si>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</si>
  <si>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</si>
  <si>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</si>
  <si>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</si>
  <si>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</si>
  <si>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</si>
  <si>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</si>
  <si>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</si>
  <si>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</si>
  <si>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</si>
  <si>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</si>
  <si>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</si>
  <si>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</si>
  <si>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</si>
  <si>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</si>
  <si>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</si>
  <si>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</si>
  <si>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</si>
  <si>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</si>
  <si>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</si>
  <si>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</si>
  <si>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</si>
  <si>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</si>
  <si>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</si>
  <si>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</si>
  <si>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</si>
  <si>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</si>
  <si>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</si>
  <si>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</si>
  <si>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</si>
  <si>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</si>
  <si>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</si>
  <si>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</si>
  <si>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</si>
  <si>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</si>
  <si>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</si>
  <si>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</si>
  <si>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</si>
  <si>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</si>
  <si>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</si>
  <si>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</si>
  <si>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</si>
  <si>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</si>
  <si>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</si>
  <si>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</si>
  <si>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</si>
  <si>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</si>
  <si>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</si>
  <si>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</si>
  <si>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</si>
  <si>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</si>
  <si>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</si>
  <si>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</si>
  <si>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</si>
  <si>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</si>
  <si>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</si>
  <si>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</si>
  <si>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</si>
  <si>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</si>
  <si>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</si>
  <si>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</si>
  <si>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</si>
  <si>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</si>
  <si>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</si>
  <si>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</si>
  <si>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</si>
  <si>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</si>
  <si>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</si>
  <si>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</si>
  <si>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</si>
  <si>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</si>
  <si>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</si>
  <si>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</si>
  <si>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</si>
  <si>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</si>
  <si>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</si>
  <si>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</si>
  <si>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</si>
  <si>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</si>
  <si>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</si>
  <si>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</si>
  <si>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</si>
  <si>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</si>
  <si>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</si>
  <si>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</si>
  <si>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</si>
  <si>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</si>
  <si>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</si>
  <si>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</si>
  <si>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</si>
  <si>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</si>
  <si>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</si>
  <si>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</si>
  <si>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</si>
  <si>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</si>
  <si>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</si>
  <si>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</si>
  <si>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</si>
  <si>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</si>
  <si>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</si>
  <si>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</si>
  <si>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</si>
  <si>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</si>
  <si>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</si>
  <si>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</si>
  <si>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</si>
  <si>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</si>
  <si>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</si>
  <si>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</si>
  <si>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</si>
  <si>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</si>
  <si>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</si>
  <si>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</si>
  <si>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</si>
  <si>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</si>
  <si>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</si>
  <si>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</si>
  <si>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</si>
  <si>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</si>
  <si>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</si>
  <si>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</si>
  <si>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</si>
  <si>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</si>
  <si>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</si>
  <si>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</si>
  <si>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</si>
  <si>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</si>
  <si>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</si>
  <si>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</si>
  <si>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</si>
  <si>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</si>
  <si>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</si>
  <si>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</si>
  <si>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</si>
  <si>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от 24.06.2022  № 63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</si>
</sst>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7"/>
  <sheetViews>
    <sheetView tabSelected="1" topLeftCell="A8" zoomScale="90" zoomScaleNormal="90" workbookViewId="0">
      <selection activeCell="A18" sqref="A18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>
      <c r="C1" s="36" t="s">
        <v>550</v>
      </c>
      <c r="D1" s="36"/>
      <c r="E1" s="36"/>
    </row>
    <row r="2" spans="3:5">
      <c r="C2" s="36" t="s">
        <v>551</v>
      </c>
      <c r="D2" s="36"/>
      <c r="E2" s="36"/>
    </row>
    <row r="3" spans="3:5">
      <c r="C3" s="36" t="s">
        <v>552</v>
      </c>
      <c r="D3" s="36"/>
      <c r="E3" s="36"/>
    </row>
    <row r="4" spans="3:5">
      <c r="C4" s="36" t="s">
        <v>574</v>
      </c>
      <c r="D4" s="36"/>
      <c r="E4" s="36"/>
    </row>
    <row r="5" spans="3:5">
      <c r="C5" s="36" t="s">
        <v>575</v>
      </c>
      <c r="D5" s="36"/>
      <c r="E5" s="36"/>
    </row>
    <row r="6" spans="3:5">
      <c r="C6" s="36" t="s">
        <v>552</v>
      </c>
      <c r="D6" s="36"/>
      <c r="E6" s="36"/>
    </row>
    <row r="7" spans="3:5">
      <c r="C7" s="36" t="s">
        <v>576</v>
      </c>
      <c r="D7" s="36"/>
      <c r="E7" s="36"/>
    </row>
    <row r="8" spans="3:5">
      <c r="C8" s="36" t="s">
        <v>577</v>
      </c>
      <c r="D8" s="36"/>
      <c r="E8" s="36"/>
    </row>
    <row r="9" spans="3:5">
      <c r="C9" s="36" t="s">
        <v>554</v>
      </c>
      <c r="D9" s="36"/>
      <c r="E9" s="36"/>
    </row>
    <row r="10" spans="3:5">
      <c r="C10" s="36" t="s">
        <v>578</v>
      </c>
      <c r="D10" s="36"/>
      <c r="E10" s="36"/>
    </row>
    <row r="11" spans="3:5">
      <c r="C11" s="36" t="s">
        <v>585</v>
      </c>
      <c r="D11" s="36"/>
      <c r="E11" s="36"/>
    </row>
    <row r="13" spans="3:5">
      <c r="C13" s="36" t="s">
        <v>579</v>
      </c>
      <c r="D13" s="36"/>
      <c r="E13" s="36"/>
    </row>
    <row r="14" spans="3:5">
      <c r="C14" s="36" t="s">
        <v>551</v>
      </c>
      <c r="D14" s="36"/>
      <c r="E14" s="36"/>
    </row>
    <row r="15" spans="3:5">
      <c r="C15" s="36" t="s">
        <v>552</v>
      </c>
      <c r="D15" s="36"/>
      <c r="E15" s="36"/>
    </row>
    <row r="16" spans="3:5">
      <c r="C16" s="36" t="s">
        <v>553</v>
      </c>
      <c r="D16" s="36"/>
      <c r="E16" s="36"/>
    </row>
    <row r="17" spans="1:5">
      <c r="C17" s="36" t="s">
        <v>552</v>
      </c>
      <c r="D17" s="36"/>
      <c r="E17" s="36"/>
    </row>
    <row r="18" spans="1:5">
      <c r="C18" s="36" t="s">
        <v>554</v>
      </c>
      <c r="D18" s="36"/>
      <c r="E18" s="36"/>
    </row>
    <row r="19" spans="1:5">
      <c r="C19" s="36" t="s">
        <v>555</v>
      </c>
      <c r="D19" s="36"/>
      <c r="E19" s="36"/>
    </row>
    <row r="20" spans="1:5">
      <c r="C20" s="36" t="s">
        <v>570</v>
      </c>
      <c r="D20" s="36"/>
      <c r="E20" s="36"/>
    </row>
    <row r="22" spans="1:5" ht="102" customHeight="1">
      <c r="A22" s="41" t="s">
        <v>545</v>
      </c>
      <c r="B22" s="41"/>
      <c r="C22" s="41"/>
      <c r="D22" s="41"/>
      <c r="E22" s="41"/>
    </row>
    <row r="23" spans="1:5" ht="24" customHeight="1">
      <c r="A23" s="42"/>
      <c r="B23" s="42"/>
      <c r="C23" s="42"/>
    </row>
    <row r="24" spans="1:5" ht="18.75" customHeight="1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493</v>
      </c>
    </row>
    <row r="25" spans="1:5" ht="83.25" customHeight="1">
      <c r="A25" s="44"/>
      <c r="B25" s="44"/>
      <c r="C25" s="44"/>
      <c r="D25" s="38"/>
      <c r="E25" s="40"/>
    </row>
    <row r="26" spans="1:5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>
      <c r="A27" s="16" t="s">
        <v>174</v>
      </c>
      <c r="B27" s="17" t="s">
        <v>0</v>
      </c>
      <c r="C27" s="17"/>
      <c r="D27" s="13">
        <f>D28+D41+D67+D75+D82+D89+D93+D98</f>
        <v>220121466.93999997</v>
      </c>
      <c r="E27" s="13">
        <f>E28+E41+E67+E75+E82+E89+E93+E98</f>
        <v>217692387.70999998</v>
      </c>
    </row>
    <row r="28" spans="1:5" s="4" customFormat="1" ht="93.75">
      <c r="A28" s="16" t="s">
        <v>175</v>
      </c>
      <c r="B28" s="17" t="s">
        <v>1</v>
      </c>
      <c r="C28" s="17"/>
      <c r="D28" s="13">
        <f t="shared" ref="D28:E28" si="0">D29+D35+D38</f>
        <v>70267365.640000001</v>
      </c>
      <c r="E28" s="13">
        <f t="shared" si="0"/>
        <v>67485103.090000004</v>
      </c>
    </row>
    <row r="29" spans="1:5" s="3" customFormat="1" ht="54" customHeight="1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>
      <c r="A35" s="18" t="s">
        <v>5</v>
      </c>
      <c r="B35" s="19" t="s">
        <v>164</v>
      </c>
      <c r="C35" s="19"/>
      <c r="D35" s="14">
        <f>SUM(D36:D37)</f>
        <v>1300200</v>
      </c>
      <c r="E35" s="14">
        <f>SUM(E36:E37)</f>
        <v>1300200</v>
      </c>
    </row>
    <row r="36" spans="1:5" ht="93" customHeight="1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>
      <c r="A37" s="20" t="s">
        <v>506</v>
      </c>
      <c r="B37" s="12" t="s">
        <v>505</v>
      </c>
      <c r="C37" s="12">
        <v>600</v>
      </c>
      <c r="D37" s="33">
        <v>810000</v>
      </c>
      <c r="E37" s="33">
        <v>810000</v>
      </c>
    </row>
    <row r="38" spans="1:5" s="3" customFormat="1" ht="68.25" customHeight="1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>
      <c r="A47" s="20" t="s">
        <v>568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>
      <c r="A48" s="20" t="s">
        <v>567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>
      <c r="A49" s="20" t="s">
        <v>546</v>
      </c>
      <c r="B49" s="30" t="s">
        <v>547</v>
      </c>
      <c r="C49" s="12">
        <v>100</v>
      </c>
      <c r="D49" s="33">
        <v>41030406.5</v>
      </c>
      <c r="E49" s="33">
        <v>41030406.5</v>
      </c>
    </row>
    <row r="50" spans="1:5" ht="243.75" customHeight="1">
      <c r="A50" s="20" t="s">
        <v>548</v>
      </c>
      <c r="B50" s="30" t="s">
        <v>547</v>
      </c>
      <c r="C50" s="12">
        <v>200</v>
      </c>
      <c r="D50" s="33">
        <v>829642</v>
      </c>
      <c r="E50" s="33">
        <v>829642</v>
      </c>
    </row>
    <row r="51" spans="1:5" ht="243.75" customHeight="1">
      <c r="A51" s="20" t="s">
        <v>549</v>
      </c>
      <c r="B51" s="30" t="s">
        <v>547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>
      <c r="A56" s="11" t="s">
        <v>507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>
      <c r="A58" s="11" t="s">
        <v>509</v>
      </c>
      <c r="B58" s="12" t="s">
        <v>508</v>
      </c>
      <c r="C58" s="12">
        <v>200</v>
      </c>
      <c r="D58" s="33">
        <v>120000</v>
      </c>
      <c r="E58" s="33">
        <v>120000</v>
      </c>
    </row>
    <row r="59" spans="1:5" ht="105" customHeight="1">
      <c r="A59" s="11" t="s">
        <v>510</v>
      </c>
      <c r="B59" s="12" t="s">
        <v>508</v>
      </c>
      <c r="C59" s="12">
        <v>600</v>
      </c>
      <c r="D59" s="33">
        <v>710000</v>
      </c>
      <c r="E59" s="33">
        <v>710000</v>
      </c>
    </row>
    <row r="60" spans="1:5" ht="135.75" customHeight="1">
      <c r="A60" s="11" t="s">
        <v>512</v>
      </c>
      <c r="B60" s="12" t="s">
        <v>511</v>
      </c>
      <c r="C60" s="12">
        <v>200</v>
      </c>
      <c r="D60" s="33">
        <v>94171</v>
      </c>
      <c r="E60" s="33">
        <v>94171</v>
      </c>
    </row>
    <row r="61" spans="1:5" ht="132.75" customHeight="1">
      <c r="A61" s="11" t="s">
        <v>513</v>
      </c>
      <c r="B61" s="12" t="s">
        <v>511</v>
      </c>
      <c r="C61" s="12">
        <v>600</v>
      </c>
      <c r="D61" s="33">
        <v>376684</v>
      </c>
      <c r="E61" s="33">
        <v>376684</v>
      </c>
    </row>
    <row r="62" spans="1:5" ht="161.25" customHeight="1">
      <c r="A62" s="11" t="s">
        <v>580</v>
      </c>
      <c r="B62" s="12" t="s">
        <v>475</v>
      </c>
      <c r="C62" s="12">
        <v>200</v>
      </c>
      <c r="D62" s="33">
        <f>3031436.7+2143.44+59980.2+42.41</f>
        <v>3093602.7500000005</v>
      </c>
      <c r="E62" s="33">
        <f>2143.44+3178246.5+103.81</f>
        <v>3180493.75</v>
      </c>
    </row>
    <row r="63" spans="1:5" ht="171.75" customHeight="1">
      <c r="A63" s="11" t="s">
        <v>581</v>
      </c>
      <c r="B63" s="12" t="s">
        <v>475</v>
      </c>
      <c r="C63" s="12">
        <v>600</v>
      </c>
      <c r="D63" s="33">
        <f>4766306.1+3370.12+47696.25+4.01+29.71</f>
        <v>4817406.1899999995</v>
      </c>
      <c r="E63" s="33">
        <f>3370.12+4949214.75+65.36+63.96</f>
        <v>4952714.1900000004</v>
      </c>
    </row>
    <row r="64" spans="1:5" ht="42" customHeight="1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>
      <c r="A65" s="11" t="s">
        <v>557</v>
      </c>
      <c r="B65" s="12" t="s">
        <v>556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>
      <c r="A67" s="16" t="s">
        <v>17</v>
      </c>
      <c r="B67" s="17" t="s">
        <v>16</v>
      </c>
      <c r="C67" s="17"/>
      <c r="D67" s="13">
        <f t="shared" ref="D67:E67" si="2">D68+D71+D73</f>
        <v>9533798.4199999999</v>
      </c>
      <c r="E67" s="13">
        <f t="shared" si="2"/>
        <v>9533798.4199999999</v>
      </c>
    </row>
    <row r="68" spans="1:5" ht="54" customHeight="1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>
      <c r="A71" s="18" t="s">
        <v>370</v>
      </c>
      <c r="B71" s="19" t="s">
        <v>371</v>
      </c>
      <c r="C71" s="19"/>
      <c r="D71" s="14">
        <f t="shared" ref="D71:E71" si="3">D72</f>
        <v>151600</v>
      </c>
      <c r="E71" s="14">
        <f t="shared" si="3"/>
        <v>151600</v>
      </c>
    </row>
    <row r="72" spans="1:5" ht="93.75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>
      <c r="A73" s="21" t="s">
        <v>448</v>
      </c>
      <c r="B73" s="19" t="s">
        <v>488</v>
      </c>
      <c r="C73" s="17"/>
      <c r="D73" s="14">
        <f t="shared" ref="D73:E73" si="4">D74</f>
        <v>0</v>
      </c>
      <c r="E73" s="14">
        <f t="shared" si="4"/>
        <v>0</v>
      </c>
    </row>
    <row r="74" spans="1:5" ht="93.75" hidden="1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s="4" customFormat="1" ht="48" customHeight="1">
      <c r="A75" s="16" t="s">
        <v>22</v>
      </c>
      <c r="B75" s="17" t="s">
        <v>21</v>
      </c>
      <c r="C75" s="17"/>
      <c r="D75" s="13">
        <f t="shared" ref="D75:E75" si="5">D76+D80</f>
        <v>847568</v>
      </c>
      <c r="E75" s="13">
        <f t="shared" si="5"/>
        <v>847568</v>
      </c>
    </row>
    <row r="76" spans="1:5" s="3" customFormat="1" ht="51.75" customHeight="1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>
      <c r="A78" s="20" t="s">
        <v>431</v>
      </c>
      <c r="B78" s="12" t="s">
        <v>24</v>
      </c>
      <c r="C78" s="12">
        <v>200</v>
      </c>
      <c r="D78" s="33">
        <f>135408+54684</f>
        <v>190092</v>
      </c>
      <c r="E78" s="33">
        <f>135408+54684</f>
        <v>190092</v>
      </c>
    </row>
    <row r="79" spans="1:5" s="3" customFormat="1" ht="93.75">
      <c r="A79" s="20" t="s">
        <v>432</v>
      </c>
      <c r="B79" s="12" t="s">
        <v>24</v>
      </c>
      <c r="C79" s="12">
        <v>600</v>
      </c>
      <c r="D79" s="33">
        <f>411432+171864</f>
        <v>583296</v>
      </c>
      <c r="E79" s="33">
        <f>411432+171864</f>
        <v>583296</v>
      </c>
    </row>
    <row r="80" spans="1:5" ht="50.25" customHeight="1">
      <c r="A80" s="18" t="s">
        <v>166</v>
      </c>
      <c r="B80" s="19" t="s">
        <v>26</v>
      </c>
      <c r="C80" s="19"/>
      <c r="D80" s="14">
        <f t="shared" ref="D80:E80" si="6">D81</f>
        <v>52080</v>
      </c>
      <c r="E80" s="14">
        <f t="shared" si="6"/>
        <v>52080</v>
      </c>
    </row>
    <row r="81" spans="1:5" ht="120.75" customHeight="1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>
      <c r="A82" s="16" t="s">
        <v>187</v>
      </c>
      <c r="B82" s="17" t="s">
        <v>28</v>
      </c>
      <c r="C82" s="17"/>
      <c r="D82" s="13">
        <f t="shared" ref="D82:E82" si="7">D83</f>
        <v>139590</v>
      </c>
      <c r="E82" s="13">
        <f t="shared" si="7"/>
        <v>139590</v>
      </c>
    </row>
    <row r="83" spans="1:5" ht="45" customHeight="1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8">SUM(E84:E88)</f>
        <v>139590</v>
      </c>
    </row>
    <row r="84" spans="1:5" s="3" customFormat="1" ht="146.25" customHeight="1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>
      <c r="A89" s="22" t="s">
        <v>33</v>
      </c>
      <c r="B89" s="17" t="s">
        <v>32</v>
      </c>
      <c r="C89" s="17"/>
      <c r="D89" s="13">
        <f t="shared" ref="D89:E89" si="9">D90</f>
        <v>50000</v>
      </c>
      <c r="E89" s="13">
        <f t="shared" si="9"/>
        <v>50000</v>
      </c>
    </row>
    <row r="90" spans="1:5" ht="53.25" customHeight="1">
      <c r="A90" s="18" t="s">
        <v>35</v>
      </c>
      <c r="B90" s="19" t="s">
        <v>34</v>
      </c>
      <c r="C90" s="19"/>
      <c r="D90" s="14">
        <f t="shared" ref="D90:E90" si="10">SUM(D91:D92)</f>
        <v>50000</v>
      </c>
      <c r="E90" s="14">
        <f t="shared" si="10"/>
        <v>50000</v>
      </c>
    </row>
    <row r="91" spans="1:5" ht="144" customHeight="1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>
      <c r="A93" s="16" t="s">
        <v>191</v>
      </c>
      <c r="B93" s="17" t="s">
        <v>37</v>
      </c>
      <c r="C93" s="17"/>
      <c r="D93" s="13">
        <f t="shared" ref="D93:E93" si="11">D94</f>
        <v>9453646.4399999995</v>
      </c>
      <c r="E93" s="13">
        <f t="shared" si="11"/>
        <v>9453646.4399999995</v>
      </c>
    </row>
    <row r="94" spans="1:5" s="4" customFormat="1" ht="82.5" customHeight="1">
      <c r="A94" s="18" t="s">
        <v>349</v>
      </c>
      <c r="B94" s="19" t="s">
        <v>38</v>
      </c>
      <c r="C94" s="19"/>
      <c r="D94" s="14">
        <f t="shared" ref="D94:E94" si="12">SUM(D95:D97)</f>
        <v>9453646.4399999995</v>
      </c>
      <c r="E94" s="14">
        <f t="shared" si="12"/>
        <v>9453646.4399999995</v>
      </c>
    </row>
    <row r="95" spans="1:5" s="3" customFormat="1" ht="112.5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>
      <c r="A98" s="16" t="s">
        <v>450</v>
      </c>
      <c r="B98" s="17" t="s">
        <v>451</v>
      </c>
      <c r="C98" s="17"/>
      <c r="D98" s="13">
        <f t="shared" ref="D98:E99" si="13">D99</f>
        <v>15000</v>
      </c>
      <c r="E98" s="13">
        <f t="shared" si="13"/>
        <v>15000</v>
      </c>
    </row>
    <row r="99" spans="1:5" ht="75">
      <c r="A99" s="18" t="s">
        <v>452</v>
      </c>
      <c r="B99" s="19" t="s">
        <v>453</v>
      </c>
      <c r="C99" s="19"/>
      <c r="D99" s="14">
        <f t="shared" si="13"/>
        <v>15000</v>
      </c>
      <c r="E99" s="14">
        <f t="shared" si="13"/>
        <v>15000</v>
      </c>
    </row>
    <row r="100" spans="1:5" ht="75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>
      <c r="A101" s="16" t="s">
        <v>416</v>
      </c>
      <c r="B101" s="17" t="s">
        <v>40</v>
      </c>
      <c r="C101" s="17"/>
      <c r="D101" s="13">
        <f>D102+D107+D113+D121+D134+D143+D147+D116</f>
        <v>14882170.969999999</v>
      </c>
      <c r="E101" s="13">
        <f>E102+E107+E113+E121+E134+E143+E147+E116</f>
        <v>12386427.24</v>
      </c>
    </row>
    <row r="102" spans="1:5" s="3" customFormat="1" ht="53.25" customHeight="1">
      <c r="A102" s="16" t="s">
        <v>194</v>
      </c>
      <c r="B102" s="17" t="s">
        <v>41</v>
      </c>
      <c r="C102" s="17"/>
      <c r="D102" s="13">
        <f t="shared" ref="D102:E102" si="14">D103</f>
        <v>4380979</v>
      </c>
      <c r="E102" s="13">
        <f t="shared" si="14"/>
        <v>4380979</v>
      </c>
    </row>
    <row r="103" spans="1:5" s="4" customFormat="1" ht="105.75" customHeight="1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>
      <c r="A105" s="20" t="s">
        <v>558</v>
      </c>
      <c r="B105" s="12" t="s">
        <v>559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>
      <c r="A107" s="16" t="s">
        <v>195</v>
      </c>
      <c r="B107" s="17" t="s">
        <v>42</v>
      </c>
      <c r="C107" s="17"/>
      <c r="D107" s="13">
        <f t="shared" ref="D107:E107" si="15">D108</f>
        <v>254021</v>
      </c>
      <c r="E107" s="13">
        <f t="shared" si="15"/>
        <v>254021</v>
      </c>
    </row>
    <row r="108" spans="1:5" ht="50.25" customHeight="1">
      <c r="A108" s="18" t="s">
        <v>196</v>
      </c>
      <c r="B108" s="19" t="s">
        <v>43</v>
      </c>
      <c r="C108" s="19"/>
      <c r="D108" s="14">
        <f t="shared" ref="D108:E108" si="16">SUM(D109:D112)</f>
        <v>254021</v>
      </c>
      <c r="E108" s="14">
        <f t="shared" si="16"/>
        <v>254021</v>
      </c>
    </row>
    <row r="109" spans="1:5" s="3" customFormat="1" ht="87.75" customHeight="1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>
      <c r="A113" s="23" t="s">
        <v>486</v>
      </c>
      <c r="B113" s="17" t="s">
        <v>46</v>
      </c>
      <c r="C113" s="17"/>
      <c r="D113" s="13">
        <f t="shared" ref="D113:E113" si="17">D114</f>
        <v>2957078.3</v>
      </c>
      <c r="E113" s="13">
        <f t="shared" si="17"/>
        <v>0</v>
      </c>
    </row>
    <row r="114" spans="1:5" ht="66.75" customHeight="1">
      <c r="A114" s="18" t="s">
        <v>48</v>
      </c>
      <c r="B114" s="19" t="s">
        <v>47</v>
      </c>
      <c r="C114" s="19"/>
      <c r="D114" s="14">
        <f t="shared" ref="D114:E114" si="18">SUM(D115:D115)</f>
        <v>2957078.3</v>
      </c>
      <c r="E114" s="14">
        <f t="shared" si="18"/>
        <v>0</v>
      </c>
    </row>
    <row r="115" spans="1:5" ht="112.5">
      <c r="A115" s="11" t="s">
        <v>429</v>
      </c>
      <c r="B115" s="12" t="s">
        <v>430</v>
      </c>
      <c r="C115" s="12">
        <v>200</v>
      </c>
      <c r="D115" s="33">
        <f>2495743.73+461334.57</f>
        <v>2957078.3</v>
      </c>
      <c r="E115" s="33">
        <f>2495743.73-2495743.73</f>
        <v>0</v>
      </c>
    </row>
    <row r="116" spans="1:5" ht="37.5">
      <c r="A116" s="23" t="s">
        <v>518</v>
      </c>
      <c r="B116" s="17" t="s">
        <v>514</v>
      </c>
      <c r="C116" s="17"/>
      <c r="D116" s="32">
        <f>D117</f>
        <v>138665.43</v>
      </c>
      <c r="E116" s="32">
        <f>E117</f>
        <v>600000</v>
      </c>
    </row>
    <row r="117" spans="1:5" ht="37.5">
      <c r="A117" s="21" t="s">
        <v>519</v>
      </c>
      <c r="B117" s="19" t="s">
        <v>515</v>
      </c>
      <c r="C117" s="19"/>
      <c r="D117" s="34">
        <f>SUM(D118:D119)</f>
        <v>138665.43</v>
      </c>
      <c r="E117" s="34">
        <f>SUM(E118:E119)</f>
        <v>600000</v>
      </c>
    </row>
    <row r="118" spans="1:5" ht="56.25">
      <c r="A118" s="11" t="s">
        <v>520</v>
      </c>
      <c r="B118" s="12" t="s">
        <v>516</v>
      </c>
      <c r="C118" s="12">
        <v>200</v>
      </c>
      <c r="D118" s="33">
        <f>300000-230667.29</f>
        <v>69332.709999999992</v>
      </c>
      <c r="E118" s="33">
        <v>300000</v>
      </c>
    </row>
    <row r="119" spans="1:5" ht="93.75">
      <c r="A119" s="11" t="s">
        <v>521</v>
      </c>
      <c r="B119" s="12" t="s">
        <v>517</v>
      </c>
      <c r="C119" s="12">
        <v>200</v>
      </c>
      <c r="D119" s="33">
        <f>300000-230667.28</f>
        <v>69332.72</v>
      </c>
      <c r="E119" s="33">
        <v>300000</v>
      </c>
    </row>
    <row r="120" spans="1:5" ht="37.5" hidden="1">
      <c r="A120" s="16" t="s">
        <v>494</v>
      </c>
      <c r="B120" s="17" t="s">
        <v>495</v>
      </c>
      <c r="C120" s="17"/>
      <c r="D120" s="32">
        <v>0</v>
      </c>
      <c r="E120" s="32">
        <v>0</v>
      </c>
    </row>
    <row r="121" spans="1:5" s="4" customFormat="1" ht="75">
      <c r="A121" s="23" t="s">
        <v>235</v>
      </c>
      <c r="B121" s="17" t="s">
        <v>236</v>
      </c>
      <c r="C121" s="12"/>
      <c r="D121" s="13">
        <f>D122+D123+D127+D129+D131</f>
        <v>2125341.38</v>
      </c>
      <c r="E121" s="13">
        <f>E122+E123+E127+E129+E131</f>
        <v>2125341.38</v>
      </c>
    </row>
    <row r="122" spans="1:5" s="3" customFormat="1" ht="37.5" hidden="1">
      <c r="A122" s="21" t="s">
        <v>237</v>
      </c>
      <c r="B122" s="19" t="s">
        <v>238</v>
      </c>
      <c r="C122" s="12"/>
      <c r="D122" s="34"/>
      <c r="E122" s="34"/>
    </row>
    <row r="123" spans="1:5" ht="50.25" customHeight="1">
      <c r="A123" s="21" t="s">
        <v>239</v>
      </c>
      <c r="B123" s="19" t="s">
        <v>240</v>
      </c>
      <c r="C123" s="12"/>
      <c r="D123" s="14">
        <f>SUM(D124:D126)</f>
        <v>1303000</v>
      </c>
      <c r="E123" s="14">
        <f>SUM(E124:E126)</f>
        <v>1303000</v>
      </c>
    </row>
    <row r="124" spans="1:5" ht="117" customHeight="1">
      <c r="A124" s="11" t="s">
        <v>462</v>
      </c>
      <c r="B124" s="12" t="s">
        <v>464</v>
      </c>
      <c r="C124" s="12">
        <v>500</v>
      </c>
      <c r="D124" s="33">
        <v>400000</v>
      </c>
      <c r="E124" s="33">
        <v>400000</v>
      </c>
    </row>
    <row r="125" spans="1:5" ht="84.75" customHeight="1">
      <c r="A125" s="11" t="s">
        <v>389</v>
      </c>
      <c r="B125" s="12" t="s">
        <v>435</v>
      </c>
      <c r="C125" s="12">
        <v>200</v>
      </c>
      <c r="D125" s="33">
        <v>488000</v>
      </c>
      <c r="E125" s="33">
        <v>488000</v>
      </c>
    </row>
    <row r="126" spans="1:5" ht="101.25" customHeight="1">
      <c r="A126" s="11" t="s">
        <v>442</v>
      </c>
      <c r="B126" s="12" t="s">
        <v>436</v>
      </c>
      <c r="C126" s="12">
        <v>200</v>
      </c>
      <c r="D126" s="33">
        <v>415000</v>
      </c>
      <c r="E126" s="33">
        <v>415000</v>
      </c>
    </row>
    <row r="127" spans="1:5" ht="46.5" customHeight="1">
      <c r="A127" s="21" t="s">
        <v>241</v>
      </c>
      <c r="B127" s="19" t="s">
        <v>242</v>
      </c>
      <c r="C127" s="12"/>
      <c r="D127" s="14">
        <f t="shared" ref="D127:E127" si="19">D128</f>
        <v>120000</v>
      </c>
      <c r="E127" s="14">
        <f t="shared" si="19"/>
        <v>120000</v>
      </c>
    </row>
    <row r="128" spans="1:5" ht="70.5" customHeight="1">
      <c r="A128" s="11" t="s">
        <v>243</v>
      </c>
      <c r="B128" s="12" t="s">
        <v>244</v>
      </c>
      <c r="C128" s="12">
        <v>200</v>
      </c>
      <c r="D128" s="33">
        <v>120000</v>
      </c>
      <c r="E128" s="33">
        <v>120000</v>
      </c>
    </row>
    <row r="129" spans="1:5" s="4" customFormat="1" ht="64.5" customHeight="1">
      <c r="A129" s="21" t="s">
        <v>325</v>
      </c>
      <c r="B129" s="19" t="s">
        <v>245</v>
      </c>
      <c r="C129" s="12"/>
      <c r="D129" s="14">
        <f t="shared" ref="D129:E129" si="20">D130</f>
        <v>60000</v>
      </c>
      <c r="E129" s="14">
        <f t="shared" si="20"/>
        <v>60000</v>
      </c>
    </row>
    <row r="130" spans="1:5" s="3" customFormat="1" ht="87" customHeight="1">
      <c r="A130" s="11" t="s">
        <v>326</v>
      </c>
      <c r="B130" s="12" t="s">
        <v>246</v>
      </c>
      <c r="C130" s="12">
        <v>200</v>
      </c>
      <c r="D130" s="33">
        <v>60000</v>
      </c>
      <c r="E130" s="33">
        <v>60000</v>
      </c>
    </row>
    <row r="131" spans="1:5" s="3" customFormat="1" ht="54.75" customHeight="1">
      <c r="A131" s="21" t="s">
        <v>353</v>
      </c>
      <c r="B131" s="19" t="s">
        <v>351</v>
      </c>
      <c r="C131" s="19"/>
      <c r="D131" s="14">
        <f>SUM(D132:D133)</f>
        <v>642341.38</v>
      </c>
      <c r="E131" s="14">
        <f>SUM(E132:E133)</f>
        <v>642341.38</v>
      </c>
    </row>
    <row r="132" spans="1:5" s="3" customFormat="1" ht="92.25" customHeight="1">
      <c r="A132" s="11" t="s">
        <v>354</v>
      </c>
      <c r="B132" s="12" t="s">
        <v>352</v>
      </c>
      <c r="C132" s="12">
        <v>200</v>
      </c>
      <c r="D132" s="33">
        <v>402341.38</v>
      </c>
      <c r="E132" s="33">
        <v>402341.38</v>
      </c>
    </row>
    <row r="133" spans="1:5" s="3" customFormat="1" ht="227.25" customHeight="1">
      <c r="A133" s="11" t="s">
        <v>523</v>
      </c>
      <c r="B133" s="12" t="s">
        <v>522</v>
      </c>
      <c r="C133" s="12">
        <v>800</v>
      </c>
      <c r="D133" s="33">
        <v>240000</v>
      </c>
      <c r="E133" s="33">
        <v>240000</v>
      </c>
    </row>
    <row r="134" spans="1:5" s="3" customFormat="1" ht="106.5" customHeight="1">
      <c r="A134" s="23" t="s">
        <v>247</v>
      </c>
      <c r="B134" s="17" t="s">
        <v>248</v>
      </c>
      <c r="C134" s="12"/>
      <c r="D134" s="13">
        <f>D135+D139+D141</f>
        <v>407000</v>
      </c>
      <c r="E134" s="13">
        <f>E135+E139+E141</f>
        <v>407000</v>
      </c>
    </row>
    <row r="135" spans="1:5" ht="110.25" customHeight="1">
      <c r="A135" s="21" t="s">
        <v>249</v>
      </c>
      <c r="B135" s="19" t="s">
        <v>250</v>
      </c>
      <c r="C135" s="12"/>
      <c r="D135" s="14">
        <f t="shared" ref="D135:E135" si="21">SUM(D136:D138)</f>
        <v>279000</v>
      </c>
      <c r="E135" s="14">
        <f t="shared" si="21"/>
        <v>279000</v>
      </c>
    </row>
    <row r="136" spans="1:5" s="4" customFormat="1" ht="105" customHeight="1">
      <c r="A136" s="11" t="s">
        <v>251</v>
      </c>
      <c r="B136" s="12" t="s">
        <v>252</v>
      </c>
      <c r="C136" s="12">
        <v>200</v>
      </c>
      <c r="D136" s="33">
        <v>30000</v>
      </c>
      <c r="E136" s="33">
        <v>30000</v>
      </c>
    </row>
    <row r="137" spans="1:5" s="4" customFormat="1" ht="159" customHeight="1">
      <c r="A137" s="11" t="s">
        <v>253</v>
      </c>
      <c r="B137" s="12" t="s">
        <v>254</v>
      </c>
      <c r="C137" s="12">
        <v>200</v>
      </c>
      <c r="D137" s="33">
        <v>4000</v>
      </c>
      <c r="E137" s="33">
        <v>4000</v>
      </c>
    </row>
    <row r="138" spans="1:5" s="4" customFormat="1" ht="111" customHeight="1">
      <c r="A138" s="11" t="s">
        <v>390</v>
      </c>
      <c r="B138" s="12" t="s">
        <v>391</v>
      </c>
      <c r="C138" s="12">
        <v>200</v>
      </c>
      <c r="D138" s="33">
        <v>245000</v>
      </c>
      <c r="E138" s="33">
        <v>245000</v>
      </c>
    </row>
    <row r="139" spans="1:5" ht="32.25" customHeight="1">
      <c r="A139" s="24" t="s">
        <v>255</v>
      </c>
      <c r="B139" s="19" t="s">
        <v>256</v>
      </c>
      <c r="C139" s="12"/>
      <c r="D139" s="14">
        <f t="shared" ref="D139:E139" si="22">D140</f>
        <v>110000</v>
      </c>
      <c r="E139" s="14">
        <f t="shared" si="22"/>
        <v>110000</v>
      </c>
    </row>
    <row r="140" spans="1:5" ht="68.25" customHeight="1">
      <c r="A140" s="11" t="s">
        <v>257</v>
      </c>
      <c r="B140" s="12" t="s">
        <v>258</v>
      </c>
      <c r="C140" s="12">
        <v>800</v>
      </c>
      <c r="D140" s="33">
        <v>110000</v>
      </c>
      <c r="E140" s="33">
        <v>110000</v>
      </c>
    </row>
    <row r="141" spans="1:5" ht="135" customHeight="1">
      <c r="A141" s="21" t="s">
        <v>526</v>
      </c>
      <c r="B141" s="19" t="s">
        <v>524</v>
      </c>
      <c r="C141" s="19"/>
      <c r="D141" s="34">
        <f>D142</f>
        <v>18000</v>
      </c>
      <c r="E141" s="34">
        <f>E142</f>
        <v>18000</v>
      </c>
    </row>
    <row r="142" spans="1:5" ht="141" customHeight="1">
      <c r="A142" s="11" t="s">
        <v>527</v>
      </c>
      <c r="B142" s="12" t="s">
        <v>525</v>
      </c>
      <c r="C142" s="12">
        <v>200</v>
      </c>
      <c r="D142" s="33">
        <v>18000</v>
      </c>
      <c r="E142" s="33">
        <v>18000</v>
      </c>
    </row>
    <row r="143" spans="1:5" ht="69" customHeight="1">
      <c r="A143" s="25" t="s">
        <v>259</v>
      </c>
      <c r="B143" s="17" t="s">
        <v>260</v>
      </c>
      <c r="C143" s="12"/>
      <c r="D143" s="13">
        <f t="shared" ref="D143:E143" si="23">D144</f>
        <v>842196.26</v>
      </c>
      <c r="E143" s="13">
        <f t="shared" si="23"/>
        <v>842196.26</v>
      </c>
    </row>
    <row r="144" spans="1:5" ht="51.75" customHeight="1">
      <c r="A144" s="21" t="s">
        <v>261</v>
      </c>
      <c r="B144" s="19" t="s">
        <v>262</v>
      </c>
      <c r="C144" s="12"/>
      <c r="D144" s="14">
        <f>SUM(D145:D146)</f>
        <v>842196.26</v>
      </c>
      <c r="E144" s="14">
        <f>SUM(E145:E146)</f>
        <v>842196.26</v>
      </c>
    </row>
    <row r="145" spans="1:5" ht="116.25" customHeight="1">
      <c r="A145" s="11" t="s">
        <v>529</v>
      </c>
      <c r="B145" s="12" t="s">
        <v>528</v>
      </c>
      <c r="C145" s="12">
        <v>500</v>
      </c>
      <c r="D145" s="5">
        <v>570621.41</v>
      </c>
      <c r="E145" s="5">
        <v>570621.41</v>
      </c>
    </row>
    <row r="146" spans="1:5" s="3" customFormat="1" ht="107.25" customHeight="1">
      <c r="A146" s="11" t="s">
        <v>346</v>
      </c>
      <c r="B146" s="12" t="s">
        <v>263</v>
      </c>
      <c r="C146" s="12">
        <v>200</v>
      </c>
      <c r="D146" s="33">
        <v>271574.84999999998</v>
      </c>
      <c r="E146" s="33">
        <v>271574.84999999998</v>
      </c>
    </row>
    <row r="147" spans="1:5" s="3" customFormat="1" ht="88.5" customHeight="1">
      <c r="A147" s="23" t="s">
        <v>383</v>
      </c>
      <c r="B147" s="17" t="s">
        <v>378</v>
      </c>
      <c r="C147" s="17"/>
      <c r="D147" s="13">
        <f t="shared" ref="D147:E148" si="24">D148</f>
        <v>3776889.6</v>
      </c>
      <c r="E147" s="13">
        <f t="shared" si="24"/>
        <v>3776889.6</v>
      </c>
    </row>
    <row r="148" spans="1:5" s="3" customFormat="1" ht="84.75" customHeight="1">
      <c r="A148" s="21" t="s">
        <v>384</v>
      </c>
      <c r="B148" s="19" t="s">
        <v>379</v>
      </c>
      <c r="C148" s="19"/>
      <c r="D148" s="14">
        <f t="shared" si="24"/>
        <v>3776889.6</v>
      </c>
      <c r="E148" s="14">
        <f t="shared" si="24"/>
        <v>3776889.6</v>
      </c>
    </row>
    <row r="149" spans="1:5" s="3" customFormat="1" ht="109.5" customHeight="1">
      <c r="A149" s="11" t="s">
        <v>385</v>
      </c>
      <c r="B149" s="12" t="s">
        <v>380</v>
      </c>
      <c r="C149" s="12">
        <v>400</v>
      </c>
      <c r="D149" s="33">
        <v>3776889.6</v>
      </c>
      <c r="E149" s="33">
        <f>944222.4+2832667.2</f>
        <v>3776889.6</v>
      </c>
    </row>
    <row r="150" spans="1:5" ht="69" customHeight="1">
      <c r="A150" s="16" t="s">
        <v>201</v>
      </c>
      <c r="B150" s="17" t="s">
        <v>49</v>
      </c>
      <c r="C150" s="17"/>
      <c r="D150" s="13">
        <f>D151+D160+D165+D169+D172+D175+D176</f>
        <v>18669120.16</v>
      </c>
      <c r="E150" s="13">
        <f>E151+E160+E165+E169+E172+E175+E176</f>
        <v>17556814.740000002</v>
      </c>
    </row>
    <row r="151" spans="1:5" ht="46.5" customHeight="1">
      <c r="A151" s="16" t="s">
        <v>202</v>
      </c>
      <c r="B151" s="17" t="s">
        <v>50</v>
      </c>
      <c r="C151" s="17"/>
      <c r="D151" s="13">
        <f>D152+D158</f>
        <v>13446061.270000001</v>
      </c>
      <c r="E151" s="13">
        <f>E152+E158</f>
        <v>13446061.270000001</v>
      </c>
    </row>
    <row r="152" spans="1:5" s="4" customFormat="1" ht="47.25" customHeight="1">
      <c r="A152" s="18" t="s">
        <v>52</v>
      </c>
      <c r="B152" s="19" t="s">
        <v>51</v>
      </c>
      <c r="C152" s="19"/>
      <c r="D152" s="14">
        <f t="shared" ref="D152:E152" si="25">SUM(D153:D157)</f>
        <v>13396061.270000001</v>
      </c>
      <c r="E152" s="14">
        <f t="shared" si="25"/>
        <v>13396061.270000001</v>
      </c>
    </row>
    <row r="153" spans="1:5" s="3" customFormat="1" ht="112.5">
      <c r="A153" s="20" t="s">
        <v>138</v>
      </c>
      <c r="B153" s="12" t="s">
        <v>53</v>
      </c>
      <c r="C153" s="12">
        <v>100</v>
      </c>
      <c r="D153" s="33">
        <f>9811344.71+1378457.16</f>
        <v>11189801.870000001</v>
      </c>
      <c r="E153" s="33">
        <f>9811344.71+1378457.16</f>
        <v>11189801.870000001</v>
      </c>
    </row>
    <row r="154" spans="1:5" ht="87" customHeight="1">
      <c r="A154" s="20" t="s">
        <v>154</v>
      </c>
      <c r="B154" s="12" t="s">
        <v>53</v>
      </c>
      <c r="C154" s="12">
        <v>200</v>
      </c>
      <c r="D154" s="33">
        <v>1372724.25</v>
      </c>
      <c r="E154" s="33">
        <v>1372724.25</v>
      </c>
    </row>
    <row r="155" spans="1:5" s="3" customFormat="1" ht="67.5" customHeight="1">
      <c r="A155" s="20" t="s">
        <v>151</v>
      </c>
      <c r="B155" s="12" t="s">
        <v>53</v>
      </c>
      <c r="C155" s="12">
        <v>800</v>
      </c>
      <c r="D155" s="33">
        <v>13600</v>
      </c>
      <c r="E155" s="33">
        <v>13600</v>
      </c>
    </row>
    <row r="156" spans="1:5" ht="148.5" customHeight="1">
      <c r="A156" s="20" t="s">
        <v>139</v>
      </c>
      <c r="B156" s="12" t="s">
        <v>54</v>
      </c>
      <c r="C156" s="12">
        <v>100</v>
      </c>
      <c r="D156" s="33">
        <f>436737.12+19530.03</f>
        <v>456267.15</v>
      </c>
      <c r="E156" s="33">
        <f>436737.12+19530.03</f>
        <v>456267.15</v>
      </c>
    </row>
    <row r="157" spans="1:5" ht="102.75" customHeight="1">
      <c r="A157" s="20" t="s">
        <v>155</v>
      </c>
      <c r="B157" s="12" t="s">
        <v>54</v>
      </c>
      <c r="C157" s="12">
        <v>200</v>
      </c>
      <c r="D157" s="33">
        <v>363668</v>
      </c>
      <c r="E157" s="33">
        <v>363668</v>
      </c>
    </row>
    <row r="158" spans="1:5" ht="74.25" customHeight="1">
      <c r="A158" s="18" t="s">
        <v>496</v>
      </c>
      <c r="B158" s="19" t="s">
        <v>497</v>
      </c>
      <c r="C158" s="12"/>
      <c r="D158" s="34">
        <f>D159</f>
        <v>50000</v>
      </c>
      <c r="E158" s="34">
        <f>E159</f>
        <v>50000</v>
      </c>
    </row>
    <row r="159" spans="1:5" ht="162.75" customHeight="1">
      <c r="A159" s="20" t="s">
        <v>582</v>
      </c>
      <c r="B159" s="12" t="s">
        <v>498</v>
      </c>
      <c r="C159" s="12">
        <v>100</v>
      </c>
      <c r="D159" s="33">
        <v>50000</v>
      </c>
      <c r="E159" s="33">
        <v>50000</v>
      </c>
    </row>
    <row r="160" spans="1:5" ht="50.25" customHeight="1">
      <c r="A160" s="16" t="s">
        <v>56</v>
      </c>
      <c r="B160" s="17" t="s">
        <v>55</v>
      </c>
      <c r="C160" s="17"/>
      <c r="D160" s="13">
        <f>D161+D163</f>
        <v>4645272.8899999997</v>
      </c>
      <c r="E160" s="13">
        <f>E161+E163</f>
        <v>3534162.47</v>
      </c>
    </row>
    <row r="161" spans="1:5" s="4" customFormat="1" ht="51.75" customHeight="1">
      <c r="A161" s="18" t="s">
        <v>58</v>
      </c>
      <c r="B161" s="19" t="s">
        <v>57</v>
      </c>
      <c r="C161" s="19"/>
      <c r="D161" s="14">
        <f t="shared" ref="D161:E161" si="26">D162</f>
        <v>4567931.42</v>
      </c>
      <c r="E161" s="14">
        <f t="shared" si="26"/>
        <v>3456821</v>
      </c>
    </row>
    <row r="162" spans="1:5" s="3" customFormat="1" ht="84" customHeight="1">
      <c r="A162" s="20" t="s">
        <v>149</v>
      </c>
      <c r="B162" s="12" t="s">
        <v>59</v>
      </c>
      <c r="C162" s="12">
        <v>600</v>
      </c>
      <c r="D162" s="33">
        <f>3456821+1111110.42</f>
        <v>4567931.42</v>
      </c>
      <c r="E162" s="33">
        <v>3456821</v>
      </c>
    </row>
    <row r="163" spans="1:5" s="3" customFormat="1" ht="54.75" customHeight="1">
      <c r="A163" s="18" t="s">
        <v>499</v>
      </c>
      <c r="B163" s="19" t="s">
        <v>500</v>
      </c>
      <c r="C163" s="19"/>
      <c r="D163" s="34">
        <f>D164</f>
        <v>77341.47</v>
      </c>
      <c r="E163" s="34">
        <f>E164</f>
        <v>77341.47</v>
      </c>
    </row>
    <row r="164" spans="1:5" s="3" customFormat="1" ht="156" customHeight="1">
      <c r="A164" s="20" t="s">
        <v>501</v>
      </c>
      <c r="B164" s="12" t="s">
        <v>502</v>
      </c>
      <c r="C164" s="12">
        <v>600</v>
      </c>
      <c r="D164" s="33">
        <v>77341.47</v>
      </c>
      <c r="E164" s="33">
        <v>77341.47</v>
      </c>
    </row>
    <row r="165" spans="1:5" ht="48" customHeight="1">
      <c r="A165" s="16" t="s">
        <v>373</v>
      </c>
      <c r="B165" s="17" t="s">
        <v>60</v>
      </c>
      <c r="C165" s="17"/>
      <c r="D165" s="13">
        <f t="shared" ref="D165:E165" si="27">D166</f>
        <v>312786</v>
      </c>
      <c r="E165" s="13">
        <f t="shared" si="27"/>
        <v>311591</v>
      </c>
    </row>
    <row r="166" spans="1:5" s="4" customFormat="1" ht="51.75" customHeight="1">
      <c r="A166" s="18" t="s">
        <v>62</v>
      </c>
      <c r="B166" s="19" t="s">
        <v>61</v>
      </c>
      <c r="C166" s="19"/>
      <c r="D166" s="14">
        <f>SUM(D167:D168)</f>
        <v>312786</v>
      </c>
      <c r="E166" s="14">
        <f>SUM(E167:E168)</f>
        <v>311591</v>
      </c>
    </row>
    <row r="167" spans="1:5" s="3" customFormat="1" ht="124.5" customHeight="1">
      <c r="A167" s="20" t="s">
        <v>386</v>
      </c>
      <c r="B167" s="12" t="s">
        <v>63</v>
      </c>
      <c r="C167" s="12">
        <v>200</v>
      </c>
      <c r="D167" s="33">
        <f>220000-937.23</f>
        <v>219062.77</v>
      </c>
      <c r="E167" s="33">
        <f>220000-925.16</f>
        <v>219074.84</v>
      </c>
    </row>
    <row r="168" spans="1:5" s="3" customFormat="1" ht="112.5">
      <c r="A168" s="20" t="s">
        <v>584</v>
      </c>
      <c r="B168" s="12" t="s">
        <v>583</v>
      </c>
      <c r="C168" s="12">
        <v>200</v>
      </c>
      <c r="D168" s="33">
        <f>92786+937.23</f>
        <v>93723.23</v>
      </c>
      <c r="E168" s="33">
        <f>91591+925.16</f>
        <v>92516.160000000003</v>
      </c>
    </row>
    <row r="169" spans="1:5" ht="47.25" customHeight="1">
      <c r="A169" s="16" t="s">
        <v>172</v>
      </c>
      <c r="B169" s="17" t="s">
        <v>64</v>
      </c>
      <c r="C169" s="17"/>
      <c r="D169" s="13">
        <f t="shared" ref="D169:E169" si="28">D170</f>
        <v>50000</v>
      </c>
      <c r="E169" s="13">
        <f t="shared" si="28"/>
        <v>50000</v>
      </c>
    </row>
    <row r="170" spans="1:5" ht="45" customHeight="1">
      <c r="A170" s="18" t="s">
        <v>203</v>
      </c>
      <c r="B170" s="19" t="s">
        <v>65</v>
      </c>
      <c r="C170" s="19"/>
      <c r="D170" s="14">
        <f t="shared" ref="D170:E170" si="29">SUM(D171:D171)</f>
        <v>50000</v>
      </c>
      <c r="E170" s="14">
        <f t="shared" si="29"/>
        <v>50000</v>
      </c>
    </row>
    <row r="171" spans="1:5" ht="70.5" customHeight="1">
      <c r="A171" s="20" t="s">
        <v>173</v>
      </c>
      <c r="B171" s="12" t="s">
        <v>66</v>
      </c>
      <c r="C171" s="12">
        <v>200</v>
      </c>
      <c r="D171" s="33">
        <v>50000</v>
      </c>
      <c r="E171" s="33">
        <v>50000</v>
      </c>
    </row>
    <row r="172" spans="1:5" s="3" customFormat="1" ht="74.25" customHeight="1">
      <c r="A172" s="16" t="s">
        <v>348</v>
      </c>
      <c r="B172" s="17" t="s">
        <v>67</v>
      </c>
      <c r="C172" s="17"/>
      <c r="D172" s="13">
        <f t="shared" ref="D172:E173" si="30">D173</f>
        <v>50000</v>
      </c>
      <c r="E172" s="13">
        <f t="shared" si="30"/>
        <v>50000</v>
      </c>
    </row>
    <row r="173" spans="1:5" ht="65.25" customHeight="1">
      <c r="A173" s="18" t="s">
        <v>69</v>
      </c>
      <c r="B173" s="19" t="s">
        <v>68</v>
      </c>
      <c r="C173" s="19"/>
      <c r="D173" s="14">
        <f t="shared" si="30"/>
        <v>50000</v>
      </c>
      <c r="E173" s="14">
        <f t="shared" si="30"/>
        <v>50000</v>
      </c>
    </row>
    <row r="174" spans="1:5" s="4" customFormat="1" ht="71.25" customHeight="1">
      <c r="A174" s="20" t="s">
        <v>156</v>
      </c>
      <c r="B174" s="12" t="s">
        <v>70</v>
      </c>
      <c r="C174" s="12">
        <v>200</v>
      </c>
      <c r="D174" s="33">
        <v>50000</v>
      </c>
      <c r="E174" s="33">
        <v>50000</v>
      </c>
    </row>
    <row r="175" spans="1:5" s="3" customFormat="1" ht="68.25" hidden="1" customHeight="1">
      <c r="A175" s="16" t="s">
        <v>417</v>
      </c>
      <c r="B175" s="17" t="s">
        <v>71</v>
      </c>
      <c r="C175" s="17"/>
      <c r="D175" s="13">
        <v>0</v>
      </c>
      <c r="E175" s="13">
        <v>0</v>
      </c>
    </row>
    <row r="176" spans="1:5" s="3" customFormat="1" ht="73.5" customHeight="1">
      <c r="A176" s="23" t="s">
        <v>376</v>
      </c>
      <c r="B176" s="17" t="s">
        <v>264</v>
      </c>
      <c r="C176" s="12"/>
      <c r="D176" s="13">
        <f>D177+D180+D181</f>
        <v>165000</v>
      </c>
      <c r="E176" s="13">
        <f>E177+E180+E181</f>
        <v>165000</v>
      </c>
    </row>
    <row r="177" spans="1:5" ht="48" customHeight="1">
      <c r="A177" s="21" t="s">
        <v>265</v>
      </c>
      <c r="B177" s="19" t="s">
        <v>266</v>
      </c>
      <c r="C177" s="12"/>
      <c r="D177" s="14">
        <f t="shared" ref="D177:E177" si="31">D178+D179</f>
        <v>165000</v>
      </c>
      <c r="E177" s="14">
        <f t="shared" si="31"/>
        <v>165000</v>
      </c>
    </row>
    <row r="178" spans="1:5" ht="89.25" customHeight="1">
      <c r="A178" s="11" t="s">
        <v>438</v>
      </c>
      <c r="B178" s="12" t="s">
        <v>267</v>
      </c>
      <c r="C178" s="12">
        <v>200</v>
      </c>
      <c r="D178" s="33">
        <v>133000</v>
      </c>
      <c r="E178" s="33">
        <v>133000</v>
      </c>
    </row>
    <row r="179" spans="1:5" ht="89.25" customHeight="1">
      <c r="A179" s="11" t="s">
        <v>437</v>
      </c>
      <c r="B179" s="12" t="s">
        <v>267</v>
      </c>
      <c r="C179" s="12">
        <v>600</v>
      </c>
      <c r="D179" s="33">
        <v>32000</v>
      </c>
      <c r="E179" s="33">
        <v>32000</v>
      </c>
    </row>
    <row r="180" spans="1:5" s="3" customFormat="1" ht="49.5" hidden="1" customHeight="1">
      <c r="A180" s="21" t="s">
        <v>268</v>
      </c>
      <c r="B180" s="19" t="s">
        <v>269</v>
      </c>
      <c r="C180" s="12"/>
      <c r="D180" s="14">
        <v>0</v>
      </c>
      <c r="E180" s="14">
        <v>0</v>
      </c>
    </row>
    <row r="181" spans="1:5" s="4" customFormat="1" ht="47.25" hidden="1" customHeight="1">
      <c r="A181" s="21" t="s">
        <v>131</v>
      </c>
      <c r="B181" s="19" t="s">
        <v>270</v>
      </c>
      <c r="C181" s="19"/>
      <c r="D181" s="14">
        <v>0</v>
      </c>
      <c r="E181" s="14">
        <v>0</v>
      </c>
    </row>
    <row r="182" spans="1:5" ht="105.75" customHeight="1">
      <c r="A182" s="16" t="s">
        <v>271</v>
      </c>
      <c r="B182" s="17" t="s">
        <v>72</v>
      </c>
      <c r="C182" s="17"/>
      <c r="D182" s="13">
        <f t="shared" ref="D182:E182" si="32">D183+D189+D197</f>
        <v>2669103.77</v>
      </c>
      <c r="E182" s="13">
        <f t="shared" si="32"/>
        <v>2669103.77</v>
      </c>
    </row>
    <row r="183" spans="1:5" ht="49.5" customHeight="1">
      <c r="A183" s="16" t="s">
        <v>204</v>
      </c>
      <c r="B183" s="17" t="s">
        <v>73</v>
      </c>
      <c r="C183" s="17"/>
      <c r="D183" s="13">
        <f t="shared" ref="D183:E183" si="33">D184</f>
        <v>137900</v>
      </c>
      <c r="E183" s="13">
        <f t="shared" si="33"/>
        <v>137900</v>
      </c>
    </row>
    <row r="184" spans="1:5" s="4" customFormat="1" ht="66.75" customHeight="1">
      <c r="A184" s="21" t="s">
        <v>272</v>
      </c>
      <c r="B184" s="19" t="s">
        <v>273</v>
      </c>
      <c r="C184" s="19"/>
      <c r="D184" s="14">
        <f>SUM(D185:D188)</f>
        <v>137900</v>
      </c>
      <c r="E184" s="14">
        <f>SUM(E185:E188)</f>
        <v>137900</v>
      </c>
    </row>
    <row r="185" spans="1:5" s="3" customFormat="1" ht="104.25" customHeight="1">
      <c r="A185" s="20" t="s">
        <v>157</v>
      </c>
      <c r="B185" s="12" t="s">
        <v>274</v>
      </c>
      <c r="C185" s="12">
        <v>200</v>
      </c>
      <c r="D185" s="33">
        <v>18800</v>
      </c>
      <c r="E185" s="33">
        <v>18800</v>
      </c>
    </row>
    <row r="186" spans="1:5" ht="105.75" customHeight="1">
      <c r="A186" s="20" t="s">
        <v>158</v>
      </c>
      <c r="B186" s="12" t="s">
        <v>275</v>
      </c>
      <c r="C186" s="12">
        <v>200</v>
      </c>
      <c r="D186" s="33">
        <v>4300</v>
      </c>
      <c r="E186" s="33">
        <v>4300</v>
      </c>
    </row>
    <row r="187" spans="1:5" ht="92.25" customHeight="1">
      <c r="A187" s="20" t="s">
        <v>205</v>
      </c>
      <c r="B187" s="12" t="s">
        <v>276</v>
      </c>
      <c r="C187" s="12">
        <v>200</v>
      </c>
      <c r="D187" s="33">
        <v>104800</v>
      </c>
      <c r="E187" s="33">
        <v>104800</v>
      </c>
    </row>
    <row r="188" spans="1:5" ht="92.25" customHeight="1">
      <c r="A188" s="20" t="s">
        <v>531</v>
      </c>
      <c r="B188" s="12" t="s">
        <v>530</v>
      </c>
      <c r="C188" s="12">
        <v>200</v>
      </c>
      <c r="D188" s="33">
        <v>10000</v>
      </c>
      <c r="E188" s="33">
        <v>10000</v>
      </c>
    </row>
    <row r="189" spans="1:5" s="4" customFormat="1" ht="37.5">
      <c r="A189" s="16" t="s">
        <v>206</v>
      </c>
      <c r="B189" s="17" t="s">
        <v>74</v>
      </c>
      <c r="C189" s="17"/>
      <c r="D189" s="13">
        <f t="shared" ref="D189:E189" si="34">D190</f>
        <v>2366203.77</v>
      </c>
      <c r="E189" s="13">
        <f t="shared" si="34"/>
        <v>2366203.77</v>
      </c>
    </row>
    <row r="190" spans="1:5" s="3" customFormat="1" ht="66" customHeight="1">
      <c r="A190" s="21" t="s">
        <v>277</v>
      </c>
      <c r="B190" s="19" t="s">
        <v>278</v>
      </c>
      <c r="C190" s="19"/>
      <c r="D190" s="14">
        <f>SUM(D191:D196)</f>
        <v>2366203.77</v>
      </c>
      <c r="E190" s="14">
        <f>SUM(E191:E196)</f>
        <v>2366203.77</v>
      </c>
    </row>
    <row r="191" spans="1:5" ht="75">
      <c r="A191" s="20" t="s">
        <v>334</v>
      </c>
      <c r="B191" s="12" t="s">
        <v>279</v>
      </c>
      <c r="C191" s="12">
        <v>200</v>
      </c>
      <c r="D191" s="33">
        <v>100000</v>
      </c>
      <c r="E191" s="33">
        <v>100000</v>
      </c>
    </row>
    <row r="192" spans="1:5" ht="56.25">
      <c r="A192" s="20" t="s">
        <v>439</v>
      </c>
      <c r="B192" s="12" t="s">
        <v>279</v>
      </c>
      <c r="C192" s="12">
        <v>800</v>
      </c>
      <c r="D192" s="33">
        <v>30000</v>
      </c>
      <c r="E192" s="33">
        <v>30000</v>
      </c>
    </row>
    <row r="193" spans="1:5" ht="75">
      <c r="A193" s="11" t="s">
        <v>347</v>
      </c>
      <c r="B193" s="12" t="s">
        <v>335</v>
      </c>
      <c r="C193" s="12">
        <v>600</v>
      </c>
      <c r="D193" s="33">
        <v>190700</v>
      </c>
      <c r="E193" s="33">
        <v>190700</v>
      </c>
    </row>
    <row r="194" spans="1:5" ht="112.5">
      <c r="A194" s="11" t="s">
        <v>457</v>
      </c>
      <c r="B194" s="12" t="s">
        <v>456</v>
      </c>
      <c r="C194" s="12">
        <v>100</v>
      </c>
      <c r="D194" s="33">
        <v>1888003.77</v>
      </c>
      <c r="E194" s="33">
        <v>1888003.77</v>
      </c>
    </row>
    <row r="195" spans="1:5" ht="75">
      <c r="A195" s="11" t="s">
        <v>532</v>
      </c>
      <c r="B195" s="12" t="s">
        <v>456</v>
      </c>
      <c r="C195" s="12">
        <v>200</v>
      </c>
      <c r="D195" s="33">
        <v>156000</v>
      </c>
      <c r="E195" s="33">
        <v>156000</v>
      </c>
    </row>
    <row r="196" spans="1:5" ht="56.25">
      <c r="A196" s="11" t="s">
        <v>533</v>
      </c>
      <c r="B196" s="12" t="s">
        <v>456</v>
      </c>
      <c r="C196" s="12">
        <v>800</v>
      </c>
      <c r="D196" s="33">
        <v>1500</v>
      </c>
      <c r="E196" s="33">
        <v>1500</v>
      </c>
    </row>
    <row r="197" spans="1:5" s="3" customFormat="1" ht="71.25" customHeight="1">
      <c r="A197" s="23" t="s">
        <v>280</v>
      </c>
      <c r="B197" s="17" t="s">
        <v>281</v>
      </c>
      <c r="C197" s="12"/>
      <c r="D197" s="13">
        <f t="shared" ref="D197:E197" si="35">D198</f>
        <v>165000</v>
      </c>
      <c r="E197" s="13">
        <f t="shared" si="35"/>
        <v>165000</v>
      </c>
    </row>
    <row r="198" spans="1:5" ht="66" customHeight="1">
      <c r="A198" s="21" t="s">
        <v>282</v>
      </c>
      <c r="B198" s="19" t="s">
        <v>283</v>
      </c>
      <c r="C198" s="12"/>
      <c r="D198" s="14">
        <f t="shared" ref="D198:E198" si="36">SUM(D199:D203)</f>
        <v>165000</v>
      </c>
      <c r="E198" s="14">
        <f t="shared" si="36"/>
        <v>165000</v>
      </c>
    </row>
    <row r="199" spans="1:5" s="3" customFormat="1" ht="68.25" customHeight="1">
      <c r="A199" s="11" t="s">
        <v>284</v>
      </c>
      <c r="B199" s="12" t="s">
        <v>285</v>
      </c>
      <c r="C199" s="12">
        <v>200</v>
      </c>
      <c r="D199" s="33">
        <v>10000</v>
      </c>
      <c r="E199" s="33">
        <v>10000</v>
      </c>
    </row>
    <row r="200" spans="1:5" ht="63.75" customHeight="1">
      <c r="A200" s="11" t="s">
        <v>159</v>
      </c>
      <c r="B200" s="12" t="s">
        <v>286</v>
      </c>
      <c r="C200" s="12">
        <v>200</v>
      </c>
      <c r="D200" s="33">
        <v>10000</v>
      </c>
      <c r="E200" s="33">
        <v>10000</v>
      </c>
    </row>
    <row r="201" spans="1:5" ht="85.5" customHeight="1">
      <c r="A201" s="11" t="s">
        <v>287</v>
      </c>
      <c r="B201" s="12" t="s">
        <v>288</v>
      </c>
      <c r="C201" s="12">
        <v>200</v>
      </c>
      <c r="D201" s="33">
        <v>81000</v>
      </c>
      <c r="E201" s="33">
        <v>81000</v>
      </c>
    </row>
    <row r="202" spans="1:5" ht="51" customHeight="1">
      <c r="A202" s="11" t="s">
        <v>343</v>
      </c>
      <c r="B202" s="12" t="s">
        <v>288</v>
      </c>
      <c r="C202" s="12">
        <v>800</v>
      </c>
      <c r="D202" s="33">
        <v>20000</v>
      </c>
      <c r="E202" s="33">
        <v>20000</v>
      </c>
    </row>
    <row r="203" spans="1:5" ht="111" customHeight="1">
      <c r="A203" s="11" t="s">
        <v>440</v>
      </c>
      <c r="B203" s="12" t="s">
        <v>289</v>
      </c>
      <c r="C203" s="12">
        <v>600</v>
      </c>
      <c r="D203" s="33">
        <v>44000</v>
      </c>
      <c r="E203" s="33">
        <v>44000</v>
      </c>
    </row>
    <row r="204" spans="1:5" s="4" customFormat="1" ht="66" customHeight="1">
      <c r="A204" s="16" t="s">
        <v>207</v>
      </c>
      <c r="B204" s="17" t="s">
        <v>75</v>
      </c>
      <c r="C204" s="17"/>
      <c r="D204" s="13">
        <f>D205+D211+D216+D220</f>
        <v>1149000</v>
      </c>
      <c r="E204" s="13">
        <f>E205+E211+E216+E220</f>
        <v>1149000</v>
      </c>
    </row>
    <row r="205" spans="1:5" s="3" customFormat="1" ht="49.5" customHeight="1">
      <c r="A205" s="16" t="s">
        <v>208</v>
      </c>
      <c r="B205" s="17" t="s">
        <v>76</v>
      </c>
      <c r="C205" s="17"/>
      <c r="D205" s="13">
        <f t="shared" ref="D205:E205" si="37">D206</f>
        <v>135000</v>
      </c>
      <c r="E205" s="13">
        <f t="shared" si="37"/>
        <v>135000</v>
      </c>
    </row>
    <row r="206" spans="1:5" ht="49.5" customHeight="1">
      <c r="A206" s="18" t="s">
        <v>209</v>
      </c>
      <c r="B206" s="19" t="s">
        <v>77</v>
      </c>
      <c r="C206" s="19"/>
      <c r="D206" s="14">
        <f t="shared" ref="D206:E206" si="38">SUM(D207:D210)</f>
        <v>135000</v>
      </c>
      <c r="E206" s="14">
        <f t="shared" si="38"/>
        <v>135000</v>
      </c>
    </row>
    <row r="207" spans="1:5" s="4" customFormat="1" ht="93.75">
      <c r="A207" s="11" t="s">
        <v>290</v>
      </c>
      <c r="B207" s="12" t="s">
        <v>78</v>
      </c>
      <c r="C207" s="12">
        <v>800</v>
      </c>
      <c r="D207" s="33">
        <v>45000</v>
      </c>
      <c r="E207" s="33">
        <v>45000</v>
      </c>
    </row>
    <row r="208" spans="1:5" s="4" customFormat="1" ht="104.25" customHeight="1">
      <c r="A208" s="11" t="s">
        <v>291</v>
      </c>
      <c r="B208" s="12" t="s">
        <v>79</v>
      </c>
      <c r="C208" s="12">
        <v>800</v>
      </c>
      <c r="D208" s="33">
        <v>45000</v>
      </c>
      <c r="E208" s="33">
        <v>45000</v>
      </c>
    </row>
    <row r="209" spans="1:5" s="3" customFormat="1" ht="105.75" customHeight="1">
      <c r="A209" s="11" t="s">
        <v>292</v>
      </c>
      <c r="B209" s="12" t="s">
        <v>293</v>
      </c>
      <c r="C209" s="12">
        <v>800</v>
      </c>
      <c r="D209" s="33">
        <v>20000</v>
      </c>
      <c r="E209" s="33">
        <v>20000</v>
      </c>
    </row>
    <row r="210" spans="1:5" ht="84" customHeight="1">
      <c r="A210" s="11" t="s">
        <v>294</v>
      </c>
      <c r="B210" s="12" t="s">
        <v>295</v>
      </c>
      <c r="C210" s="12">
        <v>800</v>
      </c>
      <c r="D210" s="33">
        <v>25000</v>
      </c>
      <c r="E210" s="33">
        <v>25000</v>
      </c>
    </row>
    <row r="211" spans="1:5" ht="56.25">
      <c r="A211" s="16" t="s">
        <v>210</v>
      </c>
      <c r="B211" s="17" t="s">
        <v>80</v>
      </c>
      <c r="C211" s="17"/>
      <c r="D211" s="13">
        <f t="shared" ref="D211:E211" si="39">D212</f>
        <v>460000</v>
      </c>
      <c r="E211" s="13">
        <f t="shared" si="39"/>
        <v>460000</v>
      </c>
    </row>
    <row r="212" spans="1:5" s="3" customFormat="1" ht="52.5" customHeight="1">
      <c r="A212" s="18" t="s">
        <v>211</v>
      </c>
      <c r="B212" s="19" t="s">
        <v>81</v>
      </c>
      <c r="C212" s="19"/>
      <c r="D212" s="14">
        <f>SUM(D213:D215)</f>
        <v>460000</v>
      </c>
      <c r="E212" s="14">
        <f>SUM(E213:E215)</f>
        <v>460000</v>
      </c>
    </row>
    <row r="213" spans="1:5" s="4" customFormat="1" ht="99.75" customHeight="1">
      <c r="A213" s="11" t="s">
        <v>413</v>
      </c>
      <c r="B213" s="12" t="s">
        <v>392</v>
      </c>
      <c r="C213" s="12">
        <v>200</v>
      </c>
      <c r="D213" s="33">
        <v>150000</v>
      </c>
      <c r="E213" s="33">
        <v>150000</v>
      </c>
    </row>
    <row r="214" spans="1:5" s="4" customFormat="1" ht="115.5" customHeight="1">
      <c r="A214" s="11" t="s">
        <v>394</v>
      </c>
      <c r="B214" s="12" t="s">
        <v>393</v>
      </c>
      <c r="C214" s="12">
        <v>200</v>
      </c>
      <c r="D214" s="33">
        <v>210000</v>
      </c>
      <c r="E214" s="33">
        <v>210000</v>
      </c>
    </row>
    <row r="215" spans="1:5" s="4" customFormat="1" ht="77.25" customHeight="1">
      <c r="A215" s="11" t="s">
        <v>535</v>
      </c>
      <c r="B215" s="12" t="s">
        <v>534</v>
      </c>
      <c r="C215" s="12">
        <v>200</v>
      </c>
      <c r="D215" s="33">
        <v>100000</v>
      </c>
      <c r="E215" s="33">
        <v>100000</v>
      </c>
    </row>
    <row r="216" spans="1:5" s="3" customFormat="1" ht="85.5" customHeight="1">
      <c r="A216" s="16" t="s">
        <v>212</v>
      </c>
      <c r="B216" s="17" t="s">
        <v>82</v>
      </c>
      <c r="C216" s="17"/>
      <c r="D216" s="13">
        <f t="shared" ref="D216:E216" si="40">D217</f>
        <v>254000</v>
      </c>
      <c r="E216" s="13">
        <f t="shared" si="40"/>
        <v>254000</v>
      </c>
    </row>
    <row r="217" spans="1:5" ht="50.25" customHeight="1">
      <c r="A217" s="18" t="s">
        <v>213</v>
      </c>
      <c r="B217" s="19" t="s">
        <v>83</v>
      </c>
      <c r="C217" s="19"/>
      <c r="D217" s="14">
        <f>SUM(D218:D219)</f>
        <v>254000</v>
      </c>
      <c r="E217" s="14">
        <f>SUM(E218:E219)</f>
        <v>254000</v>
      </c>
    </row>
    <row r="218" spans="1:5" ht="136.5" customHeight="1">
      <c r="A218" s="20" t="s">
        <v>418</v>
      </c>
      <c r="B218" s="12" t="s">
        <v>296</v>
      </c>
      <c r="C218" s="12">
        <v>200</v>
      </c>
      <c r="D218" s="33">
        <v>154000</v>
      </c>
      <c r="E218" s="33">
        <v>154000</v>
      </c>
    </row>
    <row r="219" spans="1:5" ht="103.5" customHeight="1">
      <c r="A219" s="20" t="s">
        <v>536</v>
      </c>
      <c r="B219" s="12" t="s">
        <v>560</v>
      </c>
      <c r="C219" s="12">
        <v>200</v>
      </c>
      <c r="D219" s="33">
        <v>100000</v>
      </c>
      <c r="E219" s="33">
        <v>100000</v>
      </c>
    </row>
    <row r="220" spans="1:5" s="3" customFormat="1" ht="129.75" customHeight="1">
      <c r="A220" s="23" t="s">
        <v>424</v>
      </c>
      <c r="B220" s="17" t="s">
        <v>425</v>
      </c>
      <c r="C220" s="12"/>
      <c r="D220" s="13">
        <f t="shared" ref="D220:E220" si="41">D221</f>
        <v>300000</v>
      </c>
      <c r="E220" s="13">
        <f t="shared" si="41"/>
        <v>300000</v>
      </c>
    </row>
    <row r="221" spans="1:5" ht="102.75" customHeight="1">
      <c r="A221" s="21" t="s">
        <v>414</v>
      </c>
      <c r="B221" s="19" t="s">
        <v>426</v>
      </c>
      <c r="C221" s="12"/>
      <c r="D221" s="14">
        <f t="shared" ref="D221:E221" si="42">SUM(D222:D223)</f>
        <v>300000</v>
      </c>
      <c r="E221" s="14">
        <f t="shared" si="42"/>
        <v>300000</v>
      </c>
    </row>
    <row r="222" spans="1:5" ht="114" customHeight="1">
      <c r="A222" s="11" t="s">
        <v>395</v>
      </c>
      <c r="B222" s="12" t="s">
        <v>427</v>
      </c>
      <c r="C222" s="12">
        <v>200</v>
      </c>
      <c r="D222" s="33">
        <v>200000</v>
      </c>
      <c r="E222" s="33">
        <v>200000</v>
      </c>
    </row>
    <row r="223" spans="1:5" ht="89.25" customHeight="1">
      <c r="A223" s="11" t="s">
        <v>396</v>
      </c>
      <c r="B223" s="12" t="s">
        <v>428</v>
      </c>
      <c r="C223" s="12">
        <v>200</v>
      </c>
      <c r="D223" s="33">
        <v>100000</v>
      </c>
      <c r="E223" s="33">
        <v>100000</v>
      </c>
    </row>
    <row r="224" spans="1:5" ht="83.25" customHeight="1">
      <c r="A224" s="16" t="s">
        <v>419</v>
      </c>
      <c r="B224" s="17" t="s">
        <v>84</v>
      </c>
      <c r="C224" s="17"/>
      <c r="D224" s="13">
        <f t="shared" ref="D224:E225" si="43">D225</f>
        <v>110000</v>
      </c>
      <c r="E224" s="13">
        <f t="shared" si="43"/>
        <v>110000</v>
      </c>
    </row>
    <row r="225" spans="1:5" s="4" customFormat="1" ht="66.75" customHeight="1">
      <c r="A225" s="16" t="s">
        <v>214</v>
      </c>
      <c r="B225" s="17" t="s">
        <v>85</v>
      </c>
      <c r="C225" s="17"/>
      <c r="D225" s="13">
        <f t="shared" si="43"/>
        <v>110000</v>
      </c>
      <c r="E225" s="13">
        <f t="shared" si="43"/>
        <v>110000</v>
      </c>
    </row>
    <row r="226" spans="1:5" s="4" customFormat="1" ht="65.25" customHeight="1">
      <c r="A226" s="18" t="s">
        <v>215</v>
      </c>
      <c r="B226" s="19" t="s">
        <v>86</v>
      </c>
      <c r="C226" s="19"/>
      <c r="D226" s="14">
        <f>SUM(D227:D227)</f>
        <v>110000</v>
      </c>
      <c r="E226" s="14">
        <f>SUM(E227:E227)</f>
        <v>110000</v>
      </c>
    </row>
    <row r="227" spans="1:5" s="3" customFormat="1" ht="106.5" customHeight="1">
      <c r="A227" s="20" t="s">
        <v>338</v>
      </c>
      <c r="B227" s="12" t="s">
        <v>87</v>
      </c>
      <c r="C227" s="12">
        <v>600</v>
      </c>
      <c r="D227" s="33">
        <v>110000</v>
      </c>
      <c r="E227" s="33">
        <v>110000</v>
      </c>
    </row>
    <row r="228" spans="1:5" ht="103.5" customHeight="1">
      <c r="A228" s="16" t="s">
        <v>89</v>
      </c>
      <c r="B228" s="17" t="s">
        <v>88</v>
      </c>
      <c r="C228" s="17"/>
      <c r="D228" s="13">
        <f>D229+D240+D237</f>
        <v>254800</v>
      </c>
      <c r="E228" s="13">
        <f>E229+E240+E237</f>
        <v>254800</v>
      </c>
    </row>
    <row r="229" spans="1:5" ht="85.5" customHeight="1">
      <c r="A229" s="16" t="s">
        <v>163</v>
      </c>
      <c r="B229" s="17" t="s">
        <v>90</v>
      </c>
      <c r="C229" s="17"/>
      <c r="D229" s="13">
        <f t="shared" ref="D229:E229" si="44">D230+D233</f>
        <v>80000</v>
      </c>
      <c r="E229" s="13">
        <f t="shared" si="44"/>
        <v>80000</v>
      </c>
    </row>
    <row r="230" spans="1:5" ht="70.5" customHeight="1">
      <c r="A230" s="18" t="s">
        <v>92</v>
      </c>
      <c r="B230" s="19" t="s">
        <v>91</v>
      </c>
      <c r="C230" s="19"/>
      <c r="D230" s="14">
        <f t="shared" ref="D230:E230" si="45">SUM(D231:D232)</f>
        <v>20000</v>
      </c>
      <c r="E230" s="14">
        <f t="shared" si="45"/>
        <v>20000</v>
      </c>
    </row>
    <row r="231" spans="1:5" s="4" customFormat="1" ht="102" customHeight="1">
      <c r="A231" s="20" t="s">
        <v>160</v>
      </c>
      <c r="B231" s="12" t="s">
        <v>93</v>
      </c>
      <c r="C231" s="12">
        <v>200</v>
      </c>
      <c r="D231" s="33">
        <v>10000</v>
      </c>
      <c r="E231" s="33">
        <v>10000</v>
      </c>
    </row>
    <row r="232" spans="1:5" s="4" customFormat="1" ht="87.75" customHeight="1">
      <c r="A232" s="20" t="s">
        <v>297</v>
      </c>
      <c r="B232" s="12" t="s">
        <v>94</v>
      </c>
      <c r="C232" s="12">
        <v>200</v>
      </c>
      <c r="D232" s="33">
        <v>10000</v>
      </c>
      <c r="E232" s="33">
        <v>10000</v>
      </c>
    </row>
    <row r="233" spans="1:5" ht="67.5" customHeight="1">
      <c r="A233" s="18" t="s">
        <v>96</v>
      </c>
      <c r="B233" s="19" t="s">
        <v>95</v>
      </c>
      <c r="C233" s="19"/>
      <c r="D233" s="14">
        <f>SUM(D234:D236)</f>
        <v>60000</v>
      </c>
      <c r="E233" s="14">
        <f>SUM(E234:E236)</f>
        <v>60000</v>
      </c>
    </row>
    <row r="234" spans="1:5" ht="87" customHeight="1">
      <c r="A234" s="20" t="s">
        <v>170</v>
      </c>
      <c r="B234" s="12" t="s">
        <v>97</v>
      </c>
      <c r="C234" s="12">
        <v>200</v>
      </c>
      <c r="D234" s="33">
        <v>30000</v>
      </c>
      <c r="E234" s="33">
        <v>30000</v>
      </c>
    </row>
    <row r="235" spans="1:5" ht="83.25" customHeight="1">
      <c r="A235" s="20" t="s">
        <v>161</v>
      </c>
      <c r="B235" s="12" t="s">
        <v>98</v>
      </c>
      <c r="C235" s="12">
        <v>200</v>
      </c>
      <c r="D235" s="33">
        <v>10000</v>
      </c>
      <c r="E235" s="33">
        <v>10000</v>
      </c>
    </row>
    <row r="236" spans="1:5" ht="83.25" customHeight="1">
      <c r="A236" s="20" t="s">
        <v>569</v>
      </c>
      <c r="B236" s="12" t="s">
        <v>98</v>
      </c>
      <c r="C236" s="12">
        <v>600</v>
      </c>
      <c r="D236" s="33">
        <v>20000</v>
      </c>
      <c r="E236" s="33">
        <v>20000</v>
      </c>
    </row>
    <row r="237" spans="1:5" ht="84.75" customHeight="1">
      <c r="A237" s="16" t="s">
        <v>540</v>
      </c>
      <c r="B237" s="17" t="s">
        <v>537</v>
      </c>
      <c r="C237" s="17"/>
      <c r="D237" s="32">
        <f>D238</f>
        <v>20000</v>
      </c>
      <c r="E237" s="32">
        <f>E238</f>
        <v>20000</v>
      </c>
    </row>
    <row r="238" spans="1:5" ht="84.75" customHeight="1">
      <c r="A238" s="18" t="s">
        <v>541</v>
      </c>
      <c r="B238" s="19" t="s">
        <v>538</v>
      </c>
      <c r="C238" s="19"/>
      <c r="D238" s="34">
        <f>D239</f>
        <v>20000</v>
      </c>
      <c r="E238" s="34">
        <f>E239</f>
        <v>20000</v>
      </c>
    </row>
    <row r="239" spans="1:5" ht="99.75" customHeight="1">
      <c r="A239" s="20" t="s">
        <v>542</v>
      </c>
      <c r="B239" s="12" t="s">
        <v>539</v>
      </c>
      <c r="C239" s="12">
        <v>300</v>
      </c>
      <c r="D239" s="33">
        <v>20000</v>
      </c>
      <c r="E239" s="33">
        <v>20000</v>
      </c>
    </row>
    <row r="240" spans="1:5" s="3" customFormat="1" ht="128.25" customHeight="1">
      <c r="A240" s="16" t="s">
        <v>339</v>
      </c>
      <c r="B240" s="17" t="s">
        <v>99</v>
      </c>
      <c r="C240" s="17"/>
      <c r="D240" s="13">
        <f t="shared" ref="D240:E241" si="46">D241</f>
        <v>154800</v>
      </c>
      <c r="E240" s="13">
        <f t="shared" si="46"/>
        <v>154800</v>
      </c>
    </row>
    <row r="241" spans="1:5" ht="70.5" customHeight="1">
      <c r="A241" s="18" t="s">
        <v>340</v>
      </c>
      <c r="B241" s="19" t="s">
        <v>100</v>
      </c>
      <c r="C241" s="19"/>
      <c r="D241" s="14">
        <f t="shared" si="46"/>
        <v>154800</v>
      </c>
      <c r="E241" s="14">
        <f t="shared" si="46"/>
        <v>154800</v>
      </c>
    </row>
    <row r="242" spans="1:5" ht="144.75" customHeight="1">
      <c r="A242" s="20" t="s">
        <v>341</v>
      </c>
      <c r="B242" s="12" t="s">
        <v>101</v>
      </c>
      <c r="C242" s="12">
        <v>600</v>
      </c>
      <c r="D242" s="33">
        <v>154800</v>
      </c>
      <c r="E242" s="33">
        <v>154800</v>
      </c>
    </row>
    <row r="243" spans="1:5" ht="90" customHeight="1">
      <c r="A243" s="16" t="s">
        <v>216</v>
      </c>
      <c r="B243" s="17" t="s">
        <v>102</v>
      </c>
      <c r="C243" s="17"/>
      <c r="D243" s="13">
        <f>D244+D261+D269+D258</f>
        <v>55851962.719999999</v>
      </c>
      <c r="E243" s="13">
        <f>E244+E261+E269+E258</f>
        <v>51101605.039999992</v>
      </c>
    </row>
    <row r="244" spans="1:5" ht="93" customHeight="1">
      <c r="A244" s="16" t="s">
        <v>217</v>
      </c>
      <c r="B244" s="17" t="s">
        <v>103</v>
      </c>
      <c r="C244" s="17"/>
      <c r="D244" s="13">
        <f>D245+D247+D251+D255</f>
        <v>45373866.029999994</v>
      </c>
      <c r="E244" s="13">
        <f>E245+E247+E251+E255</f>
        <v>44532417.769999996</v>
      </c>
    </row>
    <row r="245" spans="1:5" s="4" customFormat="1" ht="63" customHeight="1">
      <c r="A245" s="18" t="s">
        <v>105</v>
      </c>
      <c r="B245" s="19" t="s">
        <v>104</v>
      </c>
      <c r="C245" s="19"/>
      <c r="D245" s="14">
        <f t="shared" ref="D245:E245" si="47">D246</f>
        <v>1408869.05</v>
      </c>
      <c r="E245" s="14">
        <f t="shared" si="47"/>
        <v>1408869.05</v>
      </c>
    </row>
    <row r="246" spans="1:5" s="3" customFormat="1" ht="126" customHeight="1">
      <c r="A246" s="20" t="s">
        <v>140</v>
      </c>
      <c r="B246" s="12" t="s">
        <v>106</v>
      </c>
      <c r="C246" s="12">
        <v>100</v>
      </c>
      <c r="D246" s="33">
        <f>1083311.29+325557.76</f>
        <v>1408869.05</v>
      </c>
      <c r="E246" s="33">
        <f>1083311.29+325557.76</f>
        <v>1408869.05</v>
      </c>
    </row>
    <row r="247" spans="1:5" ht="88.5" customHeight="1">
      <c r="A247" s="18" t="s">
        <v>218</v>
      </c>
      <c r="B247" s="19" t="s">
        <v>107</v>
      </c>
      <c r="C247" s="19"/>
      <c r="D247" s="14">
        <f>SUM(D248:D250)</f>
        <v>43481937.479999997</v>
      </c>
      <c r="E247" s="14">
        <f t="shared" ref="E247" si="48">SUM(E248:E250)</f>
        <v>42640489.219999999</v>
      </c>
    </row>
    <row r="248" spans="1:5" ht="150">
      <c r="A248" s="20" t="s">
        <v>219</v>
      </c>
      <c r="B248" s="12" t="s">
        <v>108</v>
      </c>
      <c r="C248" s="12">
        <v>100</v>
      </c>
      <c r="D248" s="33">
        <f>35417825.72+1420292.87+1374041.89+1404961.83+1179303.69+632081.06</f>
        <v>41428507.059999995</v>
      </c>
      <c r="E248" s="33">
        <f>35417825.72+578844.61+1374041.89+1404961.83+1179303.69+632081.06</f>
        <v>40587058.799999997</v>
      </c>
    </row>
    <row r="249" spans="1:5" s="4" customFormat="1" ht="93.75">
      <c r="A249" s="20" t="s">
        <v>420</v>
      </c>
      <c r="B249" s="12" t="s">
        <v>108</v>
      </c>
      <c r="C249" s="12">
        <v>200</v>
      </c>
      <c r="D249" s="33">
        <f>1943430.42+4000</f>
        <v>1947430.42</v>
      </c>
      <c r="E249" s="33">
        <f>1943430.42+4000</f>
        <v>1947430.42</v>
      </c>
    </row>
    <row r="250" spans="1:5" s="3" customFormat="1" ht="75">
      <c r="A250" s="20" t="s">
        <v>220</v>
      </c>
      <c r="B250" s="12" t="s">
        <v>108</v>
      </c>
      <c r="C250" s="12">
        <v>800</v>
      </c>
      <c r="D250" s="33">
        <f>110000-4000</f>
        <v>106000</v>
      </c>
      <c r="E250" s="33">
        <f>110000-4000</f>
        <v>106000</v>
      </c>
    </row>
    <row r="251" spans="1:5" s="4" customFormat="1" ht="66" customHeight="1">
      <c r="A251" s="18" t="s">
        <v>221</v>
      </c>
      <c r="B251" s="19" t="s">
        <v>109</v>
      </c>
      <c r="C251" s="19"/>
      <c r="D251" s="14">
        <f>SUM(D252:D254)</f>
        <v>63500</v>
      </c>
      <c r="E251" s="14">
        <f>SUM(E252:E254)</f>
        <v>63500</v>
      </c>
    </row>
    <row r="252" spans="1:5" s="4" customFormat="1" ht="123" customHeight="1">
      <c r="A252" s="20" t="s">
        <v>222</v>
      </c>
      <c r="B252" s="12" t="s">
        <v>110</v>
      </c>
      <c r="C252" s="12">
        <v>200</v>
      </c>
      <c r="D252" s="33">
        <v>8000</v>
      </c>
      <c r="E252" s="33">
        <v>8000</v>
      </c>
    </row>
    <row r="253" spans="1:5" s="3" customFormat="1" ht="125.25" customHeight="1">
      <c r="A253" s="26" t="s">
        <v>223</v>
      </c>
      <c r="B253" s="12" t="s">
        <v>136</v>
      </c>
      <c r="C253" s="12">
        <v>200</v>
      </c>
      <c r="D253" s="33">
        <v>54000</v>
      </c>
      <c r="E253" s="33">
        <v>54000</v>
      </c>
    </row>
    <row r="254" spans="1:5" ht="102.75" customHeight="1">
      <c r="A254" s="20" t="s">
        <v>224</v>
      </c>
      <c r="B254" s="12" t="s">
        <v>111</v>
      </c>
      <c r="C254" s="12">
        <v>200</v>
      </c>
      <c r="D254" s="33">
        <v>1500</v>
      </c>
      <c r="E254" s="33">
        <v>1500</v>
      </c>
    </row>
    <row r="255" spans="1:5" ht="66" customHeight="1">
      <c r="A255" s="18" t="s">
        <v>113</v>
      </c>
      <c r="B255" s="19" t="s">
        <v>112</v>
      </c>
      <c r="C255" s="19"/>
      <c r="D255" s="14">
        <f>SUM(D256:D257)</f>
        <v>419559.5</v>
      </c>
      <c r="E255" s="14">
        <f>SUM(E256:E257)</f>
        <v>419559.5</v>
      </c>
    </row>
    <row r="256" spans="1:5" ht="89.25" customHeight="1">
      <c r="A256" s="20" t="s">
        <v>168</v>
      </c>
      <c r="B256" s="12" t="s">
        <v>114</v>
      </c>
      <c r="C256" s="12">
        <v>200</v>
      </c>
      <c r="D256" s="33">
        <v>11125.5</v>
      </c>
      <c r="E256" s="33">
        <v>11125.5</v>
      </c>
    </row>
    <row r="257" spans="1:5" ht="146.25" customHeight="1">
      <c r="A257" s="20" t="s">
        <v>169</v>
      </c>
      <c r="B257" s="12" t="s">
        <v>115</v>
      </c>
      <c r="C257" s="12">
        <v>100</v>
      </c>
      <c r="D257" s="5">
        <v>408434</v>
      </c>
      <c r="E257" s="5">
        <v>408434</v>
      </c>
    </row>
    <row r="258" spans="1:5" ht="130.5" customHeight="1">
      <c r="A258" s="23" t="s">
        <v>561</v>
      </c>
      <c r="B258" s="17" t="s">
        <v>562</v>
      </c>
      <c r="C258" s="12"/>
      <c r="D258" s="13">
        <f>D259</f>
        <v>3908909.42</v>
      </c>
      <c r="E258" s="13">
        <f>E259</f>
        <v>0</v>
      </c>
    </row>
    <row r="259" spans="1:5" ht="98.25" customHeight="1">
      <c r="A259" s="18" t="s">
        <v>563</v>
      </c>
      <c r="B259" s="19" t="s">
        <v>564</v>
      </c>
      <c r="C259" s="12"/>
      <c r="D259" s="14">
        <f>D260</f>
        <v>3908909.42</v>
      </c>
      <c r="E259" s="14">
        <f>E260</f>
        <v>0</v>
      </c>
    </row>
    <row r="260" spans="1:5" ht="110.25" customHeight="1">
      <c r="A260" s="20" t="s">
        <v>565</v>
      </c>
      <c r="B260" s="12" t="s">
        <v>566</v>
      </c>
      <c r="C260" s="12">
        <v>600</v>
      </c>
      <c r="D260" s="5">
        <f>3850482.69+25776.48+8530.8+24119.45</f>
        <v>3908909.42</v>
      </c>
      <c r="E260" s="5">
        <v>0</v>
      </c>
    </row>
    <row r="261" spans="1:5" ht="56.25">
      <c r="A261" s="23" t="s">
        <v>298</v>
      </c>
      <c r="B261" s="17" t="s">
        <v>299</v>
      </c>
      <c r="C261" s="17"/>
      <c r="D261" s="13">
        <f t="shared" ref="D261:E261" si="49">D262+D266</f>
        <v>320404</v>
      </c>
      <c r="E261" s="13">
        <f t="shared" si="49"/>
        <v>320404</v>
      </c>
    </row>
    <row r="262" spans="1:5" ht="68.25" customHeight="1">
      <c r="A262" s="21" t="s">
        <v>300</v>
      </c>
      <c r="B262" s="19" t="s">
        <v>301</v>
      </c>
      <c r="C262" s="19"/>
      <c r="D262" s="14">
        <f>SUM(D263:D265)</f>
        <v>120404</v>
      </c>
      <c r="E262" s="14">
        <f t="shared" ref="E262" si="50">SUM(E263:E265)</f>
        <v>120404</v>
      </c>
    </row>
    <row r="263" spans="1:5" s="3" customFormat="1" ht="105.75" customHeight="1">
      <c r="A263" s="11" t="s">
        <v>302</v>
      </c>
      <c r="B263" s="12" t="s">
        <v>303</v>
      </c>
      <c r="C263" s="12">
        <v>200</v>
      </c>
      <c r="D263" s="33">
        <v>40450</v>
      </c>
      <c r="E263" s="33">
        <v>40450</v>
      </c>
    </row>
    <row r="264" spans="1:5" ht="122.25" customHeight="1">
      <c r="A264" s="11" t="s">
        <v>304</v>
      </c>
      <c r="B264" s="12" t="s">
        <v>305</v>
      </c>
      <c r="C264" s="12">
        <v>200</v>
      </c>
      <c r="D264" s="33">
        <v>65000</v>
      </c>
      <c r="E264" s="33">
        <v>65000</v>
      </c>
    </row>
    <row r="265" spans="1:5" s="3" customFormat="1" ht="99.75" customHeight="1">
      <c r="A265" s="11" t="s">
        <v>306</v>
      </c>
      <c r="B265" s="12" t="s">
        <v>307</v>
      </c>
      <c r="C265" s="12">
        <v>200</v>
      </c>
      <c r="D265" s="33">
        <v>14954</v>
      </c>
      <c r="E265" s="33">
        <v>14954</v>
      </c>
    </row>
    <row r="266" spans="1:5" ht="45.75" customHeight="1">
      <c r="A266" s="21" t="s">
        <v>308</v>
      </c>
      <c r="B266" s="19" t="s">
        <v>309</v>
      </c>
      <c r="C266" s="12"/>
      <c r="D266" s="14">
        <f t="shared" ref="D266:E266" si="51">SUM(D267:D268)</f>
        <v>200000</v>
      </c>
      <c r="E266" s="14">
        <f t="shared" si="51"/>
        <v>200000</v>
      </c>
    </row>
    <row r="267" spans="1:5" ht="82.5" customHeight="1">
      <c r="A267" s="11" t="s">
        <v>310</v>
      </c>
      <c r="B267" s="12" t="s">
        <v>311</v>
      </c>
      <c r="C267" s="12">
        <v>200</v>
      </c>
      <c r="D267" s="33">
        <v>150000</v>
      </c>
      <c r="E267" s="33">
        <v>150000</v>
      </c>
    </row>
    <row r="268" spans="1:5" ht="67.5" customHeight="1">
      <c r="A268" s="11" t="s">
        <v>444</v>
      </c>
      <c r="B268" s="12" t="s">
        <v>443</v>
      </c>
      <c r="C268" s="12">
        <v>200</v>
      </c>
      <c r="D268" s="33">
        <v>50000</v>
      </c>
      <c r="E268" s="33">
        <v>50000</v>
      </c>
    </row>
    <row r="269" spans="1:5" ht="95.25" customHeight="1">
      <c r="A269" s="23" t="s">
        <v>465</v>
      </c>
      <c r="B269" s="17" t="s">
        <v>466</v>
      </c>
      <c r="C269" s="17"/>
      <c r="D269" s="13">
        <f t="shared" ref="D269:E269" si="52">D270</f>
        <v>6248783.2699999996</v>
      </c>
      <c r="E269" s="13">
        <f t="shared" si="52"/>
        <v>6248783.2699999996</v>
      </c>
    </row>
    <row r="270" spans="1:5" ht="51.75" customHeight="1">
      <c r="A270" s="21" t="s">
        <v>467</v>
      </c>
      <c r="B270" s="19" t="s">
        <v>468</v>
      </c>
      <c r="C270" s="19"/>
      <c r="D270" s="14">
        <f t="shared" ref="D270:E270" si="53">SUM(D271:D272)</f>
        <v>6248783.2699999996</v>
      </c>
      <c r="E270" s="14">
        <f t="shared" si="53"/>
        <v>6248783.2699999996</v>
      </c>
    </row>
    <row r="271" spans="1:5" ht="165.75" customHeight="1">
      <c r="A271" s="11" t="s">
        <v>469</v>
      </c>
      <c r="B271" s="12" t="s">
        <v>470</v>
      </c>
      <c r="C271" s="12">
        <v>100</v>
      </c>
      <c r="D271" s="33">
        <f>4428154.93+1320628.34</f>
        <v>5748783.2699999996</v>
      </c>
      <c r="E271" s="33">
        <f>4428154.93+1320628.34</f>
        <v>5748783.2699999996</v>
      </c>
    </row>
    <row r="272" spans="1:5" ht="102.75" customHeight="1">
      <c r="A272" s="11" t="s">
        <v>471</v>
      </c>
      <c r="B272" s="12" t="s">
        <v>470</v>
      </c>
      <c r="C272" s="12">
        <v>200</v>
      </c>
      <c r="D272" s="33">
        <v>500000</v>
      </c>
      <c r="E272" s="33">
        <v>500000</v>
      </c>
    </row>
    <row r="273" spans="1:5" ht="82.5" customHeight="1">
      <c r="A273" s="16" t="s">
        <v>117</v>
      </c>
      <c r="B273" s="17" t="s">
        <v>116</v>
      </c>
      <c r="C273" s="17"/>
      <c r="D273" s="13">
        <f t="shared" ref="D273:E273" si="54">D274+D279+D283</f>
        <v>119400</v>
      </c>
      <c r="E273" s="13">
        <f t="shared" si="54"/>
        <v>119400</v>
      </c>
    </row>
    <row r="274" spans="1:5" ht="67.5" customHeight="1">
      <c r="A274" s="16" t="s">
        <v>119</v>
      </c>
      <c r="B274" s="17" t="s">
        <v>118</v>
      </c>
      <c r="C274" s="17"/>
      <c r="D274" s="13">
        <f t="shared" ref="D274:E274" si="55">D275</f>
        <v>89400</v>
      </c>
      <c r="E274" s="13">
        <f t="shared" si="55"/>
        <v>89400</v>
      </c>
    </row>
    <row r="275" spans="1:5" ht="44.25" customHeight="1">
      <c r="A275" s="18" t="s">
        <v>121</v>
      </c>
      <c r="B275" s="19" t="s">
        <v>120</v>
      </c>
      <c r="C275" s="19"/>
      <c r="D275" s="14">
        <f t="shared" ref="D275:E275" si="56">SUM(D276:D278)</f>
        <v>89400</v>
      </c>
      <c r="E275" s="14">
        <f t="shared" si="56"/>
        <v>89400</v>
      </c>
    </row>
    <row r="276" spans="1:5" s="3" customFormat="1" ht="75">
      <c r="A276" s="20" t="s">
        <v>402</v>
      </c>
      <c r="B276" s="12" t="s">
        <v>403</v>
      </c>
      <c r="C276" s="12">
        <v>200</v>
      </c>
      <c r="D276" s="33">
        <v>64400</v>
      </c>
      <c r="E276" s="33">
        <v>64400</v>
      </c>
    </row>
    <row r="277" spans="1:5" ht="93.75">
      <c r="A277" s="20" t="s">
        <v>404</v>
      </c>
      <c r="B277" s="12" t="s">
        <v>403</v>
      </c>
      <c r="C277" s="12">
        <v>600</v>
      </c>
      <c r="D277" s="33">
        <v>10000</v>
      </c>
      <c r="E277" s="33">
        <v>10000</v>
      </c>
    </row>
    <row r="278" spans="1:5" ht="93.75">
      <c r="A278" s="20" t="s">
        <v>473</v>
      </c>
      <c r="B278" s="12" t="s">
        <v>474</v>
      </c>
      <c r="C278" s="12">
        <v>200</v>
      </c>
      <c r="D278" s="33">
        <v>15000</v>
      </c>
      <c r="E278" s="33">
        <v>15000</v>
      </c>
    </row>
    <row r="279" spans="1:5" s="4" customFormat="1" ht="37.5">
      <c r="A279" s="16" t="s">
        <v>123</v>
      </c>
      <c r="B279" s="17" t="s">
        <v>122</v>
      </c>
      <c r="C279" s="17"/>
      <c r="D279" s="13">
        <f t="shared" ref="D279:E279" si="57">D280</f>
        <v>20000</v>
      </c>
      <c r="E279" s="13">
        <f t="shared" si="57"/>
        <v>20000</v>
      </c>
    </row>
    <row r="280" spans="1:5" s="4" customFormat="1" ht="47.25" customHeight="1">
      <c r="A280" s="18" t="s">
        <v>421</v>
      </c>
      <c r="B280" s="19" t="s">
        <v>124</v>
      </c>
      <c r="C280" s="19"/>
      <c r="D280" s="14">
        <f t="shared" ref="D280:E280" si="58">SUM(D281:D282)</f>
        <v>20000</v>
      </c>
      <c r="E280" s="14">
        <f t="shared" si="58"/>
        <v>20000</v>
      </c>
    </row>
    <row r="281" spans="1:5" s="3" customFormat="1" ht="103.5" customHeight="1">
      <c r="A281" s="20" t="s">
        <v>162</v>
      </c>
      <c r="B281" s="12" t="s">
        <v>125</v>
      </c>
      <c r="C281" s="12">
        <v>200</v>
      </c>
      <c r="D281" s="33">
        <v>10000</v>
      </c>
      <c r="E281" s="33">
        <v>10000</v>
      </c>
    </row>
    <row r="282" spans="1:5" ht="100.5" customHeight="1">
      <c r="A282" s="20" t="s">
        <v>405</v>
      </c>
      <c r="B282" s="12" t="s">
        <v>406</v>
      </c>
      <c r="C282" s="12">
        <v>200</v>
      </c>
      <c r="D282" s="33">
        <v>10000</v>
      </c>
      <c r="E282" s="33">
        <v>10000</v>
      </c>
    </row>
    <row r="283" spans="1:5" ht="46.5" customHeight="1">
      <c r="A283" s="16" t="s">
        <v>407</v>
      </c>
      <c r="B283" s="17" t="s">
        <v>408</v>
      </c>
      <c r="C283" s="17"/>
      <c r="D283" s="13">
        <f t="shared" ref="D283:E284" si="59">D284</f>
        <v>10000</v>
      </c>
      <c r="E283" s="13">
        <f t="shared" si="59"/>
        <v>10000</v>
      </c>
    </row>
    <row r="284" spans="1:5" ht="48.75" customHeight="1">
      <c r="A284" s="18" t="s">
        <v>409</v>
      </c>
      <c r="B284" s="19" t="s">
        <v>410</v>
      </c>
      <c r="C284" s="19"/>
      <c r="D284" s="14">
        <f t="shared" si="59"/>
        <v>10000</v>
      </c>
      <c r="E284" s="14">
        <f t="shared" si="59"/>
        <v>10000</v>
      </c>
    </row>
    <row r="285" spans="1:5" ht="100.5" customHeight="1">
      <c r="A285" s="20" t="s">
        <v>411</v>
      </c>
      <c r="B285" s="12" t="s">
        <v>412</v>
      </c>
      <c r="C285" s="12">
        <v>200</v>
      </c>
      <c r="D285" s="33">
        <v>10000</v>
      </c>
      <c r="E285" s="33">
        <v>10000</v>
      </c>
    </row>
    <row r="286" spans="1:5" s="3" customFormat="1" ht="112.5">
      <c r="A286" s="23" t="s">
        <v>330</v>
      </c>
      <c r="B286" s="17" t="s">
        <v>312</v>
      </c>
      <c r="C286" s="12"/>
      <c r="D286" s="13">
        <f t="shared" ref="D286:E286" si="60">D287</f>
        <v>13500</v>
      </c>
      <c r="E286" s="13">
        <f t="shared" si="60"/>
        <v>13500</v>
      </c>
    </row>
    <row r="287" spans="1:5" ht="47.25" customHeight="1">
      <c r="A287" s="16" t="s">
        <v>327</v>
      </c>
      <c r="B287" s="17" t="s">
        <v>313</v>
      </c>
      <c r="C287" s="17"/>
      <c r="D287" s="13">
        <f t="shared" ref="D287:E287" si="61">D288+D290</f>
        <v>13500</v>
      </c>
      <c r="E287" s="13">
        <f t="shared" si="61"/>
        <v>13500</v>
      </c>
    </row>
    <row r="288" spans="1:5" ht="63" customHeight="1">
      <c r="A288" s="21" t="s">
        <v>329</v>
      </c>
      <c r="B288" s="19" t="s">
        <v>314</v>
      </c>
      <c r="C288" s="12"/>
      <c r="D288" s="14">
        <f t="shared" ref="D288:E288" si="62">SUM(D289)</f>
        <v>12000</v>
      </c>
      <c r="E288" s="14">
        <f t="shared" si="62"/>
        <v>12000</v>
      </c>
    </row>
    <row r="289" spans="1:5" ht="104.25" customHeight="1">
      <c r="A289" s="11" t="s">
        <v>315</v>
      </c>
      <c r="B289" s="12" t="s">
        <v>316</v>
      </c>
      <c r="C289" s="12">
        <v>200</v>
      </c>
      <c r="D289" s="33">
        <v>12000</v>
      </c>
      <c r="E289" s="33">
        <v>12000</v>
      </c>
    </row>
    <row r="290" spans="1:5" ht="168.75">
      <c r="A290" s="21" t="s">
        <v>317</v>
      </c>
      <c r="B290" s="19" t="s">
        <v>318</v>
      </c>
      <c r="C290" s="12"/>
      <c r="D290" s="14">
        <f t="shared" ref="D290:E290" si="63">D291</f>
        <v>1500</v>
      </c>
      <c r="E290" s="14">
        <f t="shared" si="63"/>
        <v>1500</v>
      </c>
    </row>
    <row r="291" spans="1:5" s="4" customFormat="1" ht="120" customHeight="1">
      <c r="A291" s="11" t="s">
        <v>328</v>
      </c>
      <c r="B291" s="12" t="s">
        <v>319</v>
      </c>
      <c r="C291" s="12">
        <v>200</v>
      </c>
      <c r="D291" s="33">
        <v>1500</v>
      </c>
      <c r="E291" s="33">
        <v>1500</v>
      </c>
    </row>
    <row r="292" spans="1:5" ht="81" customHeight="1">
      <c r="A292" s="23" t="s">
        <v>342</v>
      </c>
      <c r="B292" s="17" t="s">
        <v>320</v>
      </c>
      <c r="C292" s="12"/>
      <c r="D292" s="13">
        <f t="shared" ref="D292:E292" si="64">D293+D296</f>
        <v>177260</v>
      </c>
      <c r="E292" s="13">
        <f t="shared" si="64"/>
        <v>177260</v>
      </c>
    </row>
    <row r="293" spans="1:5" ht="46.5" customHeight="1">
      <c r="A293" s="16" t="s">
        <v>197</v>
      </c>
      <c r="B293" s="17" t="s">
        <v>321</v>
      </c>
      <c r="C293" s="12"/>
      <c r="D293" s="13">
        <f t="shared" ref="D293:E293" si="65">D294</f>
        <v>140000</v>
      </c>
      <c r="E293" s="13">
        <f t="shared" si="65"/>
        <v>140000</v>
      </c>
    </row>
    <row r="294" spans="1:5" ht="45" customHeight="1">
      <c r="A294" s="18" t="s">
        <v>198</v>
      </c>
      <c r="B294" s="19" t="s">
        <v>322</v>
      </c>
      <c r="C294" s="12"/>
      <c r="D294" s="14">
        <f t="shared" ref="D294:E294" si="66">SUM(D295:D295)</f>
        <v>140000</v>
      </c>
      <c r="E294" s="14">
        <f t="shared" si="66"/>
        <v>140000</v>
      </c>
    </row>
    <row r="295" spans="1:5" ht="56.25">
      <c r="A295" s="20" t="s">
        <v>387</v>
      </c>
      <c r="B295" s="12" t="s">
        <v>446</v>
      </c>
      <c r="C295" s="12">
        <v>300</v>
      </c>
      <c r="D295" s="33">
        <v>140000</v>
      </c>
      <c r="E295" s="33">
        <v>140000</v>
      </c>
    </row>
    <row r="296" spans="1:5" ht="64.5" customHeight="1">
      <c r="A296" s="16" t="s">
        <v>199</v>
      </c>
      <c r="B296" s="17" t="s">
        <v>323</v>
      </c>
      <c r="C296" s="12"/>
      <c r="D296" s="13">
        <f t="shared" ref="D296:E296" si="67">D297</f>
        <v>37260</v>
      </c>
      <c r="E296" s="13">
        <f t="shared" si="67"/>
        <v>37260</v>
      </c>
    </row>
    <row r="297" spans="1:5" ht="63.75" customHeight="1">
      <c r="A297" s="18" t="s">
        <v>200</v>
      </c>
      <c r="B297" s="19" t="s">
        <v>324</v>
      </c>
      <c r="C297" s="12"/>
      <c r="D297" s="14">
        <f t="shared" ref="D297:E297" si="68">SUM(D298:D298)</f>
        <v>37260</v>
      </c>
      <c r="E297" s="14">
        <f t="shared" si="68"/>
        <v>37260</v>
      </c>
    </row>
    <row r="298" spans="1:5" ht="141" customHeight="1">
      <c r="A298" s="11" t="s">
        <v>422</v>
      </c>
      <c r="B298" s="12" t="s">
        <v>447</v>
      </c>
      <c r="C298" s="12">
        <v>300</v>
      </c>
      <c r="D298" s="33">
        <v>37260</v>
      </c>
      <c r="E298" s="33">
        <v>37260</v>
      </c>
    </row>
    <row r="299" spans="1:5" ht="84" customHeight="1">
      <c r="A299" s="23" t="s">
        <v>355</v>
      </c>
      <c r="B299" s="17" t="s">
        <v>358</v>
      </c>
      <c r="C299" s="17"/>
      <c r="D299" s="13">
        <f t="shared" ref="D299:E300" si="69">D300</f>
        <v>216300</v>
      </c>
      <c r="E299" s="13">
        <f t="shared" si="69"/>
        <v>216300</v>
      </c>
    </row>
    <row r="300" spans="1:5" ht="75.75" customHeight="1">
      <c r="A300" s="23" t="s">
        <v>356</v>
      </c>
      <c r="B300" s="17" t="s">
        <v>359</v>
      </c>
      <c r="C300" s="17"/>
      <c r="D300" s="13">
        <f t="shared" si="69"/>
        <v>216300</v>
      </c>
      <c r="E300" s="13">
        <f t="shared" si="69"/>
        <v>216300</v>
      </c>
    </row>
    <row r="301" spans="1:5" ht="52.5" customHeight="1">
      <c r="A301" s="21" t="s">
        <v>357</v>
      </c>
      <c r="B301" s="19" t="s">
        <v>360</v>
      </c>
      <c r="C301" s="19"/>
      <c r="D301" s="14">
        <f t="shared" ref="D301:E301" si="70">SUM(D302:D304)</f>
        <v>216300</v>
      </c>
      <c r="E301" s="14">
        <f t="shared" si="70"/>
        <v>216300</v>
      </c>
    </row>
    <row r="302" spans="1:5" ht="85.5" customHeight="1">
      <c r="A302" s="11" t="s">
        <v>363</v>
      </c>
      <c r="B302" s="12" t="s">
        <v>361</v>
      </c>
      <c r="C302" s="12">
        <v>200</v>
      </c>
      <c r="D302" s="33">
        <v>1000</v>
      </c>
      <c r="E302" s="33">
        <v>1000</v>
      </c>
    </row>
    <row r="303" spans="1:5" ht="90" customHeight="1">
      <c r="A303" s="11" t="s">
        <v>364</v>
      </c>
      <c r="B303" s="12" t="s">
        <v>362</v>
      </c>
      <c r="C303" s="12">
        <v>200</v>
      </c>
      <c r="D303" s="33">
        <v>162300</v>
      </c>
      <c r="E303" s="33">
        <v>162300</v>
      </c>
    </row>
    <row r="304" spans="1:5" ht="84" customHeight="1">
      <c r="A304" s="11" t="s">
        <v>365</v>
      </c>
      <c r="B304" s="12" t="s">
        <v>362</v>
      </c>
      <c r="C304" s="12">
        <v>600</v>
      </c>
      <c r="D304" s="33">
        <v>53000</v>
      </c>
      <c r="E304" s="33">
        <v>53000</v>
      </c>
    </row>
    <row r="305" spans="1:5" ht="49.5" customHeight="1">
      <c r="A305" s="23" t="s">
        <v>398</v>
      </c>
      <c r="B305" s="17" t="s">
        <v>399</v>
      </c>
      <c r="C305" s="12"/>
      <c r="D305" s="13">
        <f t="shared" ref="D305:E305" si="71">D306</f>
        <v>6353749.2700000014</v>
      </c>
      <c r="E305" s="13">
        <f t="shared" si="71"/>
        <v>6353749.2700000014</v>
      </c>
    </row>
    <row r="306" spans="1:5" s="4" customFormat="1" ht="94.5" customHeight="1">
      <c r="A306" s="16" t="s">
        <v>375</v>
      </c>
      <c r="B306" s="17" t="s">
        <v>126</v>
      </c>
      <c r="C306" s="17"/>
      <c r="D306" s="13">
        <f>SUM(D307:D321)</f>
        <v>6353749.2700000014</v>
      </c>
      <c r="E306" s="13">
        <f t="shared" ref="E306" si="72">SUM(E307:E321)</f>
        <v>6353749.2700000014</v>
      </c>
    </row>
    <row r="307" spans="1:5" s="4" customFormat="1" ht="123" customHeight="1">
      <c r="A307" s="20" t="s">
        <v>225</v>
      </c>
      <c r="B307" s="12" t="s">
        <v>127</v>
      </c>
      <c r="C307" s="12">
        <v>100</v>
      </c>
      <c r="D307" s="33">
        <f>1392518.3+94031.48</f>
        <v>1486549.78</v>
      </c>
      <c r="E307" s="33">
        <f>1392518.3+94031.48</f>
        <v>1486549.78</v>
      </c>
    </row>
    <row r="308" spans="1:5" s="4" customFormat="1" ht="81.75" customHeight="1">
      <c r="A308" s="20" t="s">
        <v>226</v>
      </c>
      <c r="B308" s="12" t="s">
        <v>127</v>
      </c>
      <c r="C308" s="12">
        <v>200</v>
      </c>
      <c r="D308" s="33">
        <v>366446</v>
      </c>
      <c r="E308" s="33">
        <v>366446</v>
      </c>
    </row>
    <row r="309" spans="1:5" ht="63.75" customHeight="1">
      <c r="A309" s="20" t="s">
        <v>227</v>
      </c>
      <c r="B309" s="12" t="s">
        <v>127</v>
      </c>
      <c r="C309" s="12">
        <v>800</v>
      </c>
      <c r="D309" s="33">
        <v>6000</v>
      </c>
      <c r="E309" s="33">
        <v>6000</v>
      </c>
    </row>
    <row r="310" spans="1:5" ht="141.75" customHeight="1">
      <c r="A310" s="20" t="s">
        <v>228</v>
      </c>
      <c r="B310" s="12" t="s">
        <v>128</v>
      </c>
      <c r="C310" s="12">
        <v>100</v>
      </c>
      <c r="D310" s="33">
        <v>72000</v>
      </c>
      <c r="E310" s="33">
        <v>72000</v>
      </c>
    </row>
    <row r="311" spans="1:5" ht="145.5" customHeight="1">
      <c r="A311" s="20" t="s">
        <v>141</v>
      </c>
      <c r="B311" s="12" t="s">
        <v>129</v>
      </c>
      <c r="C311" s="12">
        <v>100</v>
      </c>
      <c r="D311" s="33">
        <f>1235913.34+231369.13</f>
        <v>1467282.4700000002</v>
      </c>
      <c r="E311" s="33">
        <f>1235913.34+231369.13</f>
        <v>1467282.4700000002</v>
      </c>
    </row>
    <row r="312" spans="1:5" ht="83.25" customHeight="1">
      <c r="A312" s="20" t="s">
        <v>229</v>
      </c>
      <c r="B312" s="12" t="s">
        <v>129</v>
      </c>
      <c r="C312" s="12">
        <v>200</v>
      </c>
      <c r="D312" s="33">
        <v>170532.63</v>
      </c>
      <c r="E312" s="33">
        <v>170532.63</v>
      </c>
    </row>
    <row r="313" spans="1:5" ht="131.25">
      <c r="A313" s="20" t="s">
        <v>142</v>
      </c>
      <c r="B313" s="12" t="s">
        <v>130</v>
      </c>
      <c r="C313" s="12">
        <v>100</v>
      </c>
      <c r="D313" s="33">
        <f>710095.8+259892.11</f>
        <v>969987.91</v>
      </c>
      <c r="E313" s="33">
        <f>710095.8+259892.11</f>
        <v>969987.91</v>
      </c>
    </row>
    <row r="314" spans="1:5" ht="168.75">
      <c r="A314" s="20" t="s">
        <v>476</v>
      </c>
      <c r="B314" s="12" t="s">
        <v>477</v>
      </c>
      <c r="C314" s="12">
        <v>100</v>
      </c>
      <c r="D314" s="33">
        <f>237572.4+14137.01</f>
        <v>251709.41</v>
      </c>
      <c r="E314" s="33">
        <v>251709.41</v>
      </c>
    </row>
    <row r="315" spans="1:5" ht="120.75" customHeight="1">
      <c r="A315" s="11" t="s">
        <v>143</v>
      </c>
      <c r="B315" s="12" t="s">
        <v>135</v>
      </c>
      <c r="C315" s="12">
        <v>100</v>
      </c>
      <c r="D315" s="33">
        <f>1036443.5+346210.97</f>
        <v>1382654.47</v>
      </c>
      <c r="E315" s="33">
        <f>1036443.5+346210.97</f>
        <v>1382654.47</v>
      </c>
    </row>
    <row r="316" spans="1:5" ht="1.5" hidden="1" customHeight="1">
      <c r="A316" s="11" t="s">
        <v>478</v>
      </c>
      <c r="B316" s="12" t="s">
        <v>479</v>
      </c>
      <c r="C316" s="12">
        <v>100</v>
      </c>
      <c r="D316" s="33">
        <v>0</v>
      </c>
      <c r="E316" s="33">
        <v>0</v>
      </c>
    </row>
    <row r="317" spans="1:5" ht="130.5" customHeight="1">
      <c r="A317" s="11" t="s">
        <v>571</v>
      </c>
      <c r="B317" s="12" t="s">
        <v>572</v>
      </c>
      <c r="C317" s="12">
        <v>200</v>
      </c>
      <c r="D317" s="33">
        <v>3600</v>
      </c>
      <c r="E317" s="33">
        <v>3600</v>
      </c>
    </row>
    <row r="318" spans="1:5" ht="168" customHeight="1">
      <c r="A318" s="11" t="s">
        <v>478</v>
      </c>
      <c r="B318" s="12" t="s">
        <v>479</v>
      </c>
      <c r="C318" s="12">
        <v>100</v>
      </c>
      <c r="D318" s="33">
        <v>44246.65</v>
      </c>
      <c r="E318" s="33">
        <v>44246.65</v>
      </c>
    </row>
    <row r="319" spans="1:5" ht="162" customHeight="1">
      <c r="A319" s="11" t="s">
        <v>480</v>
      </c>
      <c r="B319" s="12" t="s">
        <v>481</v>
      </c>
      <c r="C319" s="12">
        <v>100</v>
      </c>
      <c r="D319" s="33">
        <f>43087+1159.65</f>
        <v>44246.65</v>
      </c>
      <c r="E319" s="33">
        <v>44246.65</v>
      </c>
    </row>
    <row r="320" spans="1:5" ht="156" customHeight="1">
      <c r="A320" s="11" t="s">
        <v>482</v>
      </c>
      <c r="B320" s="12" t="s">
        <v>483</v>
      </c>
      <c r="C320" s="12">
        <v>100</v>
      </c>
      <c r="D320" s="33">
        <f>43087+1159.65</f>
        <v>44246.65</v>
      </c>
      <c r="E320" s="33">
        <v>44246.65</v>
      </c>
    </row>
    <row r="321" spans="1:5" ht="158.25" customHeight="1">
      <c r="A321" s="11" t="s">
        <v>484</v>
      </c>
      <c r="B321" s="12" t="s">
        <v>485</v>
      </c>
      <c r="C321" s="12">
        <v>100</v>
      </c>
      <c r="D321" s="33">
        <f>43087+1159.65</f>
        <v>44246.65</v>
      </c>
      <c r="E321" s="33">
        <v>44246.65</v>
      </c>
    </row>
    <row r="322" spans="1:5" ht="70.5" customHeight="1">
      <c r="A322" s="23" t="s">
        <v>400</v>
      </c>
      <c r="B322" s="17" t="s">
        <v>401</v>
      </c>
      <c r="C322" s="12"/>
      <c r="D322" s="13">
        <f t="shared" ref="D322:E322" si="73">D323</f>
        <v>1423244.7600000002</v>
      </c>
      <c r="E322" s="13">
        <f t="shared" si="73"/>
        <v>938294.19000000006</v>
      </c>
    </row>
    <row r="323" spans="1:5" ht="77.25" customHeight="1">
      <c r="A323" s="16" t="s">
        <v>332</v>
      </c>
      <c r="B323" s="17" t="s">
        <v>333</v>
      </c>
      <c r="C323" s="17"/>
      <c r="D323" s="13">
        <f>SUM(D324:D328)</f>
        <v>1423244.7600000002</v>
      </c>
      <c r="E323" s="13">
        <f>SUM(E324:E328)</f>
        <v>938294.19000000006</v>
      </c>
    </row>
    <row r="324" spans="1:5" ht="69.75" customHeight="1">
      <c r="A324" s="20" t="s">
        <v>544</v>
      </c>
      <c r="B324" s="12" t="s">
        <v>543</v>
      </c>
      <c r="C324" s="12">
        <v>200</v>
      </c>
      <c r="D324" s="5">
        <v>771748.52</v>
      </c>
      <c r="E324" s="5">
        <v>771748.52</v>
      </c>
    </row>
    <row r="325" spans="1:5" ht="105" customHeight="1">
      <c r="A325" s="20" t="s">
        <v>423</v>
      </c>
      <c r="B325" s="12" t="s">
        <v>366</v>
      </c>
      <c r="C325" s="12">
        <v>500</v>
      </c>
      <c r="D325" s="33">
        <v>140880.10999999999</v>
      </c>
      <c r="E325" s="33">
        <v>140880.10999999999</v>
      </c>
    </row>
    <row r="326" spans="1:5" ht="105" customHeight="1">
      <c r="A326" s="20" t="s">
        <v>487</v>
      </c>
      <c r="B326" s="12" t="s">
        <v>369</v>
      </c>
      <c r="C326" s="12">
        <v>200</v>
      </c>
      <c r="D326" s="33">
        <f>5079.62-3497.91</f>
        <v>1581.71</v>
      </c>
      <c r="E326" s="33">
        <v>1420.31</v>
      </c>
    </row>
    <row r="327" spans="1:5" ht="65.25" customHeight="1">
      <c r="A327" s="20" t="s">
        <v>368</v>
      </c>
      <c r="B327" s="12" t="s">
        <v>367</v>
      </c>
      <c r="C327" s="12">
        <v>300</v>
      </c>
      <c r="D327" s="33">
        <f>1562099.33-1077310.16</f>
        <v>484789.17000000016</v>
      </c>
      <c r="E327" s="33">
        <f>1562099.33-1562099.33</f>
        <v>0</v>
      </c>
    </row>
    <row r="328" spans="1:5" ht="123.75" customHeight="1">
      <c r="A328" s="20" t="s">
        <v>458</v>
      </c>
      <c r="B328" s="12" t="s">
        <v>331</v>
      </c>
      <c r="C328" s="12">
        <v>200</v>
      </c>
      <c r="D328" s="33">
        <v>24245.25</v>
      </c>
      <c r="E328" s="33">
        <v>24245.25</v>
      </c>
    </row>
    <row r="329" spans="1:5" ht="38.25" customHeight="1">
      <c r="A329" s="27" t="s">
        <v>388</v>
      </c>
      <c r="B329" s="28"/>
      <c r="C329" s="29"/>
      <c r="D329" s="13">
        <f>D27+D101+D150+D182+D204+D224+D228+D243+D273+D286+D292+D299+D306+D323</f>
        <v>322011078.58999991</v>
      </c>
      <c r="E329" s="13">
        <f>E27+E101+E150+E182+E204+E224+E228+E243+E273+E286+E292+E299+E306+E323</f>
        <v>310738641.95999998</v>
      </c>
    </row>
    <row r="330" spans="1:5">
      <c r="A330" s="8"/>
      <c r="B330" s="9"/>
      <c r="C330" s="10"/>
      <c r="E330" s="35" t="s">
        <v>573</v>
      </c>
    </row>
    <row r="331" spans="1:5">
      <c r="A331" s="6"/>
      <c r="B331" s="6"/>
      <c r="C331" s="7"/>
    </row>
    <row r="332" spans="1:5" s="4" customFormat="1">
      <c r="A332" s="6"/>
      <c r="B332" s="6"/>
      <c r="C332" s="7"/>
    </row>
    <row r="333" spans="1:5">
      <c r="A333" s="6"/>
      <c r="B333" s="6"/>
      <c r="C333" s="7"/>
    </row>
    <row r="334" spans="1:5">
      <c r="A334" s="6"/>
      <c r="B334" s="6"/>
      <c r="C334" s="7"/>
    </row>
    <row r="335" spans="1:5">
      <c r="A335" s="6"/>
      <c r="B335" s="6"/>
      <c r="C335" s="7"/>
    </row>
    <row r="336" spans="1:5">
      <c r="A336" s="6"/>
      <c r="B336" s="6"/>
      <c r="C336" s="7"/>
    </row>
    <row r="337" spans="1:3">
      <c r="A337" s="6"/>
      <c r="B337" s="6"/>
      <c r="C337" s="7"/>
    </row>
    <row r="338" spans="1:3">
      <c r="A338" s="6"/>
      <c r="B338" s="6"/>
      <c r="C338" s="7"/>
    </row>
    <row r="339" spans="1:3">
      <c r="A339" s="6"/>
      <c r="B339" s="6"/>
      <c r="C339" s="7"/>
    </row>
    <row r="340" spans="1:3">
      <c r="A340" s="6"/>
      <c r="B340" s="6"/>
      <c r="C340" s="7"/>
    </row>
    <row r="341" spans="1:3">
      <c r="A341" s="6"/>
      <c r="B341" s="6"/>
      <c r="C341" s="7"/>
    </row>
    <row r="342" spans="1:3">
      <c r="A342" s="6"/>
      <c r="B342" s="6"/>
      <c r="C342" s="7"/>
    </row>
    <row r="343" spans="1:3">
      <c r="A343" s="6"/>
      <c r="B343" s="6"/>
      <c r="C343" s="7"/>
    </row>
    <row r="344" spans="1:3">
      <c r="A344" s="6"/>
      <c r="B344" s="6"/>
      <c r="C344" s="7"/>
    </row>
    <row r="345" spans="1:3">
      <c r="A345" s="6"/>
      <c r="B345" s="6"/>
      <c r="C345" s="7"/>
    </row>
    <row r="346" spans="1:3">
      <c r="A346" s="6"/>
      <c r="B346" s="6"/>
      <c r="C346" s="7"/>
    </row>
    <row r="347" spans="1:3">
      <c r="A347" s="6"/>
      <c r="B347" s="6"/>
      <c r="C347" s="7"/>
    </row>
    <row r="348" spans="1:3">
      <c r="A348" s="6"/>
      <c r="B348" s="6"/>
      <c r="C348" s="7"/>
    </row>
    <row r="349" spans="1:3">
      <c r="A349" s="6"/>
      <c r="B349" s="6"/>
      <c r="C349" s="7"/>
    </row>
    <row r="350" spans="1:3">
      <c r="A350" s="6"/>
      <c r="B350" s="6"/>
      <c r="C350" s="7"/>
    </row>
    <row r="351" spans="1:3">
      <c r="A351" s="6"/>
      <c r="B351" s="6"/>
      <c r="C351" s="7"/>
    </row>
    <row r="352" spans="1:3">
      <c r="A352" s="6"/>
      <c r="B352" s="6"/>
      <c r="C352" s="7"/>
    </row>
    <row r="353" spans="1:3">
      <c r="A353" s="6"/>
      <c r="B353" s="6"/>
      <c r="C353" s="7"/>
    </row>
    <row r="354" spans="1:3">
      <c r="A354" s="6"/>
      <c r="B354" s="6"/>
      <c r="C354" s="7"/>
    </row>
    <row r="355" spans="1:3">
      <c r="A355" s="6"/>
      <c r="B355" s="6"/>
      <c r="C355" s="7"/>
    </row>
    <row r="356" spans="1:3">
      <c r="A356" s="6"/>
      <c r="B356" s="6"/>
      <c r="C356" s="7"/>
    </row>
    <row r="357" spans="1:3">
      <c r="A357" s="6"/>
      <c r="B357" s="6"/>
      <c r="C357" s="7"/>
    </row>
    <row r="358" spans="1:3">
      <c r="A358" s="6"/>
      <c r="B358" s="6"/>
      <c r="C358" s="7"/>
    </row>
    <row r="359" spans="1:3">
      <c r="A359" s="6"/>
      <c r="B359" s="6"/>
      <c r="C359" s="7"/>
    </row>
    <row r="360" spans="1:3">
      <c r="A360" s="6"/>
      <c r="B360" s="6"/>
      <c r="C360" s="7"/>
    </row>
    <row r="361" spans="1:3">
      <c r="A361" s="6"/>
      <c r="B361" s="6"/>
      <c r="C361" s="7"/>
    </row>
    <row r="362" spans="1:3">
      <c r="A362" s="6"/>
      <c r="B362" s="6"/>
      <c r="C362" s="7"/>
    </row>
    <row r="363" spans="1:3">
      <c r="A363" s="6"/>
      <c r="B363" s="6"/>
      <c r="C363" s="7"/>
    </row>
    <row r="364" spans="1:3">
      <c r="A364" s="6"/>
      <c r="B364" s="6"/>
      <c r="C364" s="7"/>
    </row>
    <row r="365" spans="1:3">
      <c r="A365" s="6"/>
      <c r="B365" s="6"/>
      <c r="C365" s="7"/>
    </row>
    <row r="366" spans="1:3">
      <c r="A366" s="6"/>
      <c r="B366" s="6"/>
      <c r="C366" s="7"/>
    </row>
    <row r="367" spans="1:3">
      <c r="A367" s="6"/>
      <c r="B367" s="6"/>
      <c r="C367" s="7"/>
    </row>
    <row r="368" spans="1:3">
      <c r="A368" s="6"/>
      <c r="B368" s="6"/>
      <c r="C368" s="7"/>
    </row>
    <row r="369" spans="1:3">
      <c r="A369" s="6"/>
      <c r="B369" s="6"/>
      <c r="C369" s="7"/>
    </row>
    <row r="370" spans="1:3">
      <c r="A370" s="6"/>
      <c r="B370" s="6"/>
      <c r="C370" s="7"/>
    </row>
    <row r="371" spans="1:3">
      <c r="A371" s="6"/>
      <c r="B371" s="6"/>
      <c r="C371" s="7"/>
    </row>
    <row r="372" spans="1:3">
      <c r="A372" s="6"/>
      <c r="B372" s="6"/>
      <c r="C372" s="7"/>
    </row>
    <row r="373" spans="1:3">
      <c r="A373" s="6"/>
      <c r="B373" s="6"/>
      <c r="C373" s="7"/>
    </row>
    <row r="374" spans="1:3">
      <c r="A374" s="6"/>
      <c r="B374" s="6"/>
      <c r="C374" s="7"/>
    </row>
    <row r="375" spans="1:3">
      <c r="A375" s="6"/>
      <c r="B375" s="6"/>
      <c r="C375" s="7"/>
    </row>
    <row r="376" spans="1:3">
      <c r="A376" s="6"/>
      <c r="B376" s="6"/>
      <c r="C376" s="7"/>
    </row>
    <row r="377" spans="1:3">
      <c r="A377" s="6"/>
      <c r="B377" s="6"/>
      <c r="C377" s="7"/>
    </row>
    <row r="378" spans="1:3">
      <c r="A378" s="6"/>
      <c r="B378" s="6"/>
      <c r="C378" s="7"/>
    </row>
    <row r="379" spans="1:3">
      <c r="A379" s="6"/>
      <c r="B379" s="6"/>
      <c r="C379" s="7"/>
    </row>
    <row r="380" spans="1:3">
      <c r="A380" s="6"/>
      <c r="B380" s="6"/>
      <c r="C380" s="7"/>
    </row>
    <row r="381" spans="1:3">
      <c r="A381" s="6"/>
      <c r="B381" s="6"/>
      <c r="C381" s="7"/>
    </row>
    <row r="382" spans="1:3">
      <c r="A382" s="6"/>
      <c r="B382" s="6"/>
      <c r="C382" s="7"/>
    </row>
    <row r="383" spans="1:3">
      <c r="A383" s="6"/>
      <c r="B383" s="6"/>
      <c r="C383" s="7"/>
    </row>
    <row r="384" spans="1:3">
      <c r="A384" s="6"/>
      <c r="B384" s="6"/>
      <c r="C384" s="7"/>
    </row>
    <row r="385" spans="1:3">
      <c r="A385" s="6"/>
      <c r="B385" s="6"/>
      <c r="C385" s="7"/>
    </row>
    <row r="386" spans="1:3">
      <c r="A386" s="6"/>
      <c r="B386" s="6"/>
      <c r="C386" s="7"/>
    </row>
    <row r="387" spans="1:3">
      <c r="A387" s="6"/>
      <c r="B387" s="6"/>
      <c r="C387" s="7"/>
    </row>
    <row r="388" spans="1:3">
      <c r="A388" s="6"/>
      <c r="B388" s="6"/>
      <c r="C388" s="7"/>
    </row>
    <row r="389" spans="1:3">
      <c r="A389" s="6"/>
      <c r="B389" s="6"/>
      <c r="C389" s="7"/>
    </row>
    <row r="390" spans="1:3">
      <c r="A390" s="6"/>
      <c r="B390" s="6"/>
      <c r="C390" s="7"/>
    </row>
    <row r="391" spans="1:3">
      <c r="A391" s="6"/>
      <c r="B391" s="6"/>
      <c r="C391" s="7"/>
    </row>
    <row r="392" spans="1:3">
      <c r="A392" s="6"/>
      <c r="B392" s="6"/>
      <c r="C392" s="7"/>
    </row>
    <row r="393" spans="1:3">
      <c r="A393" s="6"/>
      <c r="B393" s="6"/>
      <c r="C393" s="7"/>
    </row>
    <row r="394" spans="1:3">
      <c r="A394" s="6"/>
      <c r="B394" s="6"/>
      <c r="C394" s="7"/>
    </row>
    <row r="395" spans="1:3">
      <c r="A395" s="6"/>
      <c r="B395" s="6"/>
      <c r="C395" s="7"/>
    </row>
    <row r="396" spans="1:3">
      <c r="A396" s="6"/>
      <c r="B396" s="6"/>
      <c r="C396" s="7"/>
    </row>
    <row r="397" spans="1:3">
      <c r="A397" s="6"/>
      <c r="B397" s="6"/>
      <c r="C397" s="7"/>
    </row>
    <row r="398" spans="1:3">
      <c r="A398" s="6"/>
      <c r="B398" s="6"/>
      <c r="C398" s="7"/>
    </row>
    <row r="399" spans="1:3">
      <c r="A399" s="6"/>
      <c r="B399" s="6"/>
      <c r="C399" s="7"/>
    </row>
    <row r="400" spans="1:3">
      <c r="A400" s="6"/>
      <c r="B400" s="6"/>
      <c r="C400" s="7"/>
    </row>
    <row r="401" spans="1:3">
      <c r="A401" s="6"/>
      <c r="B401" s="6"/>
      <c r="C401" s="7"/>
    </row>
    <row r="402" spans="1:3">
      <c r="A402" s="6"/>
      <c r="B402" s="6"/>
      <c r="C402" s="7"/>
    </row>
    <row r="403" spans="1:3">
      <c r="A403" s="6"/>
      <c r="B403" s="6"/>
      <c r="C403" s="7"/>
    </row>
    <row r="404" spans="1:3">
      <c r="A404" s="6"/>
      <c r="B404" s="6"/>
      <c r="C404" s="7"/>
    </row>
    <row r="405" spans="1:3">
      <c r="A405" s="6"/>
      <c r="B405" s="6"/>
      <c r="C405" s="7"/>
    </row>
    <row r="406" spans="1:3">
      <c r="A406" s="6"/>
      <c r="B406" s="6"/>
      <c r="C406" s="7"/>
    </row>
    <row r="407" spans="1:3">
      <c r="A407" s="6"/>
      <c r="B407" s="6"/>
      <c r="C407" s="7"/>
    </row>
    <row r="408" spans="1:3">
      <c r="A408" s="6"/>
      <c r="B408" s="6"/>
      <c r="C408" s="7"/>
    </row>
    <row r="409" spans="1:3">
      <c r="A409" s="6"/>
      <c r="B409" s="6"/>
      <c r="C409" s="7"/>
    </row>
    <row r="410" spans="1:3">
      <c r="A410" s="6"/>
      <c r="B410" s="6"/>
      <c r="C410" s="7"/>
    </row>
    <row r="411" spans="1:3">
      <c r="A411" s="6"/>
      <c r="B411" s="6"/>
      <c r="C411" s="7"/>
    </row>
    <row r="412" spans="1:3">
      <c r="A412" s="6"/>
      <c r="B412" s="6"/>
      <c r="C412" s="7"/>
    </row>
    <row r="413" spans="1:3">
      <c r="A413" s="6"/>
      <c r="B413" s="6"/>
      <c r="C413" s="7"/>
    </row>
    <row r="414" spans="1:3">
      <c r="A414" s="6"/>
      <c r="B414" s="6"/>
      <c r="C414" s="7"/>
    </row>
    <row r="415" spans="1:3">
      <c r="A415" s="6"/>
      <c r="B415" s="6"/>
      <c r="C415" s="7"/>
    </row>
    <row r="416" spans="1:3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2022-06-28T08:05:25Z</dcterms:modified>
</cp:coreProperties>
</file>