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99" i="3"/>
  <c r="G266"/>
  <c r="G247"/>
  <c r="G246"/>
  <c r="G232"/>
  <c r="G202"/>
  <c r="G192"/>
  <c r="G191"/>
  <c r="G176"/>
  <c r="G175"/>
  <c r="G174"/>
  <c r="G153"/>
  <c r="G144" l="1"/>
  <c r="G143"/>
  <c r="G56"/>
  <c r="G52"/>
  <c r="G35"/>
  <c r="G31"/>
  <c r="G30"/>
  <c r="G273" l="1"/>
  <c r="G271" l="1"/>
  <c r="G267"/>
  <c r="G259"/>
  <c r="G207"/>
  <c r="G196"/>
  <c r="G185"/>
  <c r="G183"/>
  <c r="G182"/>
  <c r="G172"/>
  <c r="G171"/>
  <c r="G145"/>
  <c r="G141"/>
  <c r="G135"/>
  <c r="G130"/>
  <c r="G37"/>
  <c r="G274" l="1"/>
  <c r="G261"/>
  <c r="G251"/>
  <c r="G239"/>
  <c r="G237"/>
  <c r="G225"/>
  <c r="G222"/>
  <c r="G221"/>
  <c r="G212"/>
  <c r="G211"/>
  <c r="G204"/>
  <c r="G203"/>
  <c r="G156"/>
  <c r="G142"/>
  <c r="G129"/>
  <c r="G127"/>
  <c r="G123"/>
  <c r="G118"/>
  <c r="G55"/>
  <c r="G235" l="1"/>
  <c r="G53"/>
  <c r="G48"/>
  <c r="G29"/>
  <c r="G234" l="1"/>
  <c r="G104"/>
  <c r="G230" l="1"/>
  <c r="G146"/>
  <c r="G120"/>
  <c r="G57" l="1"/>
  <c r="G49"/>
  <c r="G117"/>
  <c r="G78"/>
  <c r="G265"/>
  <c r="G262"/>
  <c r="G245" l="1"/>
  <c r="G98"/>
  <c r="G216" l="1"/>
  <c r="G101"/>
  <c r="G42"/>
  <c r="G28" l="1"/>
  <c r="G128" l="1"/>
  <c r="G134" l="1"/>
  <c r="G280" l="1"/>
</calcChain>
</file>

<file path=xl/sharedStrings.xml><?xml version="1.0" encoding="utf-8"?>
<sst xmlns="http://schemas.openxmlformats.org/spreadsheetml/2006/main" count="1518" uniqueCount="470">
  <si>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</si>
  <si>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</si>
  <si>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</si>
  <si>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</si>
  <si>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</si>
  <si>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</si>
  <si>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</si>
  <si>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</si>
  <si>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</si>
  <si>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</si>
  <si>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</si>
  <si>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</si>
  <si>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</si>
  <si>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</si>
  <si>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</si>
  <si>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</si>
  <si>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</si>
  <si>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</si>
  <si>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</si>
  <si>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</si>
  <si>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</si>
  <si>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</si>
  <si>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</si>
  <si>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</si>
  <si>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</si>
  <si>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</si>
  <si>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</si>
  <si>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</si>
  <si>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</si>
  <si>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</si>
  <si>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</si>
  <si>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</si>
  <si>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</si>
  <si>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</si>
  <si>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</si>
  <si>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</si>
  <si>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</si>
  <si>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</si>
  <si>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</si>
  <si>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</si>
  <si>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</si>
  <si>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</si>
  <si>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</si>
  <si>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</si>
  <si>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</si>
  <si>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</si>
  <si>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</si>
  <si>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</si>
  <si>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</si>
  <si>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</si>
  <si>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</si>
  <si>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</si>
  <si>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</si>
  <si>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</si>
  <si>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</si>
  <si>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</si>
  <si>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</si>
  <si>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</si>
  <si>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</si>
  <si>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</si>
  <si>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</si>
  <si>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</si>
  <si>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</si>
  <si>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</si>
  <si>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</si>
  <si>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</si>
  <si>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</si>
  <si>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</si>
  <si>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</si>
  <si>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</si>
  <si>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</si>
  <si>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</si>
  <si>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</si>
  <si>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</si>
  <si>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</si>
  <si>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</si>
  <si>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</si>
  <si>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</si>
  <si>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</si>
  <si>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</si>
  <si>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</si>
  <si>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</si>
  <si>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</si>
  <si>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</si>
  <si>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</si>
  <si>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</si>
  <si>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</si>
  <si>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</si>
  <si>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</si>
  <si>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</si>
  <si>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</si>
  <si>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</si>
  <si>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</si>
  <si>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</si>
  <si>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</si>
  <si>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</si>
  <si>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</si>
  <si>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</si>
  <si>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</si>
  <si>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</si>
  <si>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</si>
  <si>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</si>
  <si>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</si>
  <si>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</si>
  <si>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</si>
  <si>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</si>
  <si>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</si>
  <si>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</si>
  <si>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</si>
  <si>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</si>
  <si>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</si>
  <si>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</si>
  <si>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</si>
  <si>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</si>
  <si>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</si>
  <si>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</si>
  <si>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</si>
  <si>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</si>
  <si>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</si>
  <si>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</si>
  <si>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</si>
  <si>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</si>
  <si>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</si>
  <si>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</si>
  <si>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</si>
  <si>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</si>
  <si>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</si>
  <si>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</si>
  <si>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</si>
  <si>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</si>
  <si>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</si>
  <si>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</si>
  <si>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</si>
  <si>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</si>
  <si>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</si>
  <si>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</si>
  <si>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</si>
  <si>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</si>
  <si>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</si>
  <si>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</si>
  <si>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</si>
  <si>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</si>
  <si>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</si>
  <si>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</si>
  <si>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</si>
  <si>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</si>
  <si>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</si>
  <si>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</si>
  <si>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</si>
  <si>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</si>
  <si>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</si>
  <si>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</si>
  <si>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</si>
  <si>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</si>
  <si>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</si>
  <si>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</si>
  <si>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</si>
  <si>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</si>
  <si>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</si>
  <si>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</si>
  <si>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</si>
  <si>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</si>
  <si>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</si>
  <si>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</si>
  <si>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</si>
  <si>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</si>
  <si>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</si>
  <si>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</si>
  <si>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</si>
  <si>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</si>
  <si>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</si>
  <si>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</si>
  <si>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</si>
  <si>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</si>
  <si>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</si>
  <si>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</si>
  <si>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</si>
  <si>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</si>
  <si>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</si>
  <si>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</si>
  <si>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</si>
  <si>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</si>
  <si>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</si>
  <si>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</si>
  <si>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</si>
  <si>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</si>
  <si>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</si>
  <si>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</si>
  <si>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</si>
  <si>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</si>
  <si>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</si>
  <si>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</si>
  <si>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</si>
  <si>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</si>
  <si>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</si>
  <si>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</si>
  <si>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</si>
  <si>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</si>
  <si>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</si>
  <si>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</si>
  <si>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</si>
  <si>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</si>
  <si>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</si>
  <si>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</si>
  <si>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</si>
  <si>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</si>
  <si>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</si>
  <si>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</si>
  <si>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</si>
  <si>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</si>
  <si>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</si>
  <si>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</si>
  <si>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</si>
  <si>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</si>
  <si>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</si>
  <si>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</si>
  <si>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</si>
  <si>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</si>
  <si>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</si>
  <si>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</si>
  <si>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</si>
  <si>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</si>
  <si>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</si>
  <si>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</si>
  <si>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</si>
  <si>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</si>
  <si>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</si>
  <si>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</si>
  <si>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</si>
  <si>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</si>
  <si>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</si>
  <si>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</si>
  <si>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</si>
  <si>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</si>
  <si>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</si>
  <si>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</si>
  <si>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</si>
  <si>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</si>
  <si>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</si>
  <si>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</si>
  <si>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</si>
  <si>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</si>
  <si>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</si>
  <si>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</si>
  <si>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</si>
  <si>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</si>
  <si>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</si>
  <si>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</si>
  <si>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</si>
  <si>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</si>
  <si>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</si>
  <si>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</si>
  <si>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</si>
  <si>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</si>
  <si>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</si>
  <si>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</si>
  <si>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</si>
  <si>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</si>
  <si>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</si>
  <si>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</si>
  <si>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</si>
  <si>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</si>
  <si>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</si>
  <si>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</si>
  <si>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</si>
  <si>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</si>
  <si>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</si>
  <si>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</si>
  <si>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</si>
  <si>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</si>
  <si>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</si>
  <si>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</si>
  <si>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</si>
  <si>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</si>
  <si>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</si>
  <si>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</si>
  <si>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</si>
  <si>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</si>
  <si>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</si>
  <si>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</si>
  <si>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</si>
  <si>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</si>
  <si>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</si>
  <si>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</si>
  <si>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</si>
  <si>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</si>
  <si>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</si>
  <si>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</si>
  <si>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</si>
  <si>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</si>
  <si>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</si>
  <si>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</si>
  <si>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</si>
  <si>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</si>
  <si>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</si>
  <si>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</si>
  <si>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</si>
  <si>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</si>
  <si>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</si>
  <si>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</si>
  <si>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</si>
  <si>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</si>
  <si>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</si>
  <si>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</si>
  <si>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</si>
  <si>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</si>
  <si>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</si>
  <si>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</si>
  <si>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</si>
  <si>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</si>
  <si>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</si>
  <si>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</si>
  <si>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</si>
  <si>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</si>
  <si>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</si>
  <si>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</si>
  <si>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</si>
  <si>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</si>
  <si>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</si>
  <si>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</si>
  <si>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05 2 01 L5110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</si>
  <si>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</si>
  <si>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</si>
  <si>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</si>
  <si>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</si>
  <si>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</si>
  <si>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</si>
  <si>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</si>
  <si>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</si>
  <si>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</si>
  <si>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</si>
  <si>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</si>
  <si>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</si>
  <si>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</si>
  <si>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</si>
  <si>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</si>
  <si>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</si>
  <si>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</si>
  <si>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</si>
  <si>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</si>
  <si>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</si>
  <si>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</si>
  <si>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</si>
  <si>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</si>
  <si>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</si>
  <si>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</si>
  <si>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</si>
  <si>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</si>
  <si>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</si>
  <si>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</si>
  <si>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</si>
  <si>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</si>
  <si>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</si>
  <si>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</si>
  <si>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</si>
  <si>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</si>
  <si>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</si>
  <si>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</si>
  <si>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</si>
  <si>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</si>
  <si>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</si>
  <si>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</si>
  <si>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</si>
  <si>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</si>
  <si>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</si>
  <si>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</si>
  <si>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</si>
  <si>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</si>
  <si>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</si>
  <si>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</si>
  <si>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</si>
  <si>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</si>
  <si>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</si>
  <si>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</si>
  <si>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</si>
  <si>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</si>
  <si>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</si>
  <si>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</si>
  <si>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</si>
  <si>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</si>
  <si>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</si>
  <si>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</si>
  <si>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</si>
  <si>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</si>
  <si>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</si>
  <si>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</si>
  <si>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</si>
  <si>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</si>
  <si>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</si>
  <si>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</si>
  <si>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</si>
  <si>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</si>
  <si>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</si>
  <si>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</si>
  <si>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</si>
  <si>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</si>
  <si>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</si>
  <si>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</si>
  <si>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</si>
  <si>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</si>
  <si>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</si>
  <si>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</si>
  <si>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</si>
  <si>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</si>
  <si>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</si>
  <si>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</si>
  <si>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</si>
  <si>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</si>
  <si>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</si>
  <si>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</si>
  <si>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</si>
  <si>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</si>
  <si>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</si>
  <si>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</si>
  <si>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</si>
  <si>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</si>
  <si>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</si>
  <si>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</si>
  <si>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</si>
  <si>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</si>
  <si>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</si>
  <si>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</si>
  <si>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</si>
  <si>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</si>
  <si>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</si>
  <si>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</si>
  <si>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</si>
  <si>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</si>
  <si>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</si>
  <si>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</si>
  <si>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</si>
  <si>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</si>
  <si>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02 1 03 22210</t>
  </si>
  <si>
    <t>02 1 03 23490</t>
  </si>
  <si>
    <t>02 1 03 23510</t>
  </si>
  <si>
    <t>02 1 03 23640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</si>
  <si>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</si>
  <si>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02 Д 01 S2991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</si>
  <si>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</si>
  <si>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</si>
  <si>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</si>
  <si>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</si>
  <si>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</si>
  <si>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</si>
  <si>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</si>
  <si>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</si>
  <si>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</si>
  <si>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</si>
  <si>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</si>
  <si>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</si>
  <si>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</si>
  <si>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</si>
  <si>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</si>
  <si>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</si>
  <si>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</si>
  <si>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</si>
  <si>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</si>
  <si>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</si>
  <si>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</si>
  <si>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</si>
  <si>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</si>
  <si>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</si>
  <si>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</si>
  <si>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Приложение № 7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</si>
  <si>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</si>
  <si>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</si>
  <si>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</si>
  <si>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</si>
  <si>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</si>
  <si>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от 15.03.2021 № 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</si>
</sst>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1"/>
  <sheetViews>
    <sheetView tabSelected="1" zoomScale="90" zoomScaleNormal="90" workbookViewId="0">
      <selection activeCell="E11" sqref="E11:G11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9" t="s">
        <v>463</v>
      </c>
      <c r="F1" s="49"/>
      <c r="G1" s="49"/>
    </row>
    <row r="2" spans="5:7">
      <c r="E2" s="49" t="s">
        <v>0</v>
      </c>
      <c r="F2" s="49"/>
      <c r="G2" s="49"/>
    </row>
    <row r="3" spans="5:7">
      <c r="E3" s="49" t="s">
        <v>1</v>
      </c>
      <c r="F3" s="49"/>
      <c r="G3" s="49"/>
    </row>
    <row r="4" spans="5:7">
      <c r="E4" s="49" t="s">
        <v>400</v>
      </c>
      <c r="F4" s="49"/>
      <c r="G4" s="49"/>
    </row>
    <row r="5" spans="5:7">
      <c r="E5" s="49" t="s">
        <v>401</v>
      </c>
      <c r="F5" s="49"/>
      <c r="G5" s="49"/>
    </row>
    <row r="6" spans="5:7">
      <c r="E6" s="49" t="s">
        <v>1</v>
      </c>
      <c r="F6" s="49"/>
      <c r="G6" s="49"/>
    </row>
    <row r="7" spans="5:7">
      <c r="E7" s="49" t="s">
        <v>402</v>
      </c>
      <c r="F7" s="49"/>
      <c r="G7" s="49"/>
    </row>
    <row r="8" spans="5:7">
      <c r="E8" s="49" t="s">
        <v>403</v>
      </c>
      <c r="F8" s="49"/>
      <c r="G8" s="49"/>
    </row>
    <row r="9" spans="5:7">
      <c r="E9" s="49" t="s">
        <v>317</v>
      </c>
      <c r="F9" s="49"/>
      <c r="G9" s="49"/>
    </row>
    <row r="10" spans="5:7">
      <c r="E10" s="49" t="s">
        <v>404</v>
      </c>
      <c r="F10" s="49"/>
      <c r="G10" s="49"/>
    </row>
    <row r="11" spans="5:7">
      <c r="E11" s="49" t="s">
        <v>469</v>
      </c>
      <c r="F11" s="49"/>
      <c r="G11" s="49"/>
    </row>
    <row r="13" spans="5:7">
      <c r="E13" s="50" t="s">
        <v>405</v>
      </c>
      <c r="F13" s="50"/>
      <c r="G13" s="50"/>
    </row>
    <row r="14" spans="5:7">
      <c r="E14" s="50" t="s">
        <v>0</v>
      </c>
      <c r="F14" s="50"/>
      <c r="G14" s="50"/>
    </row>
    <row r="15" spans="5:7">
      <c r="E15" s="50" t="s">
        <v>1</v>
      </c>
      <c r="F15" s="50"/>
      <c r="G15" s="50"/>
    </row>
    <row r="16" spans="5:7">
      <c r="E16" s="50" t="s">
        <v>2</v>
      </c>
      <c r="F16" s="50"/>
      <c r="G16" s="50"/>
    </row>
    <row r="17" spans="1:7">
      <c r="E17" s="50" t="s">
        <v>1</v>
      </c>
      <c r="F17" s="50"/>
      <c r="G17" s="50"/>
    </row>
    <row r="18" spans="1:7">
      <c r="E18" s="50" t="s">
        <v>317</v>
      </c>
      <c r="F18" s="50"/>
      <c r="G18" s="50"/>
    </row>
    <row r="19" spans="1:7">
      <c r="E19" s="50" t="s">
        <v>318</v>
      </c>
      <c r="F19" s="50"/>
      <c r="G19" s="50"/>
    </row>
    <row r="20" spans="1:7" ht="18.75" customHeight="1">
      <c r="E20" s="52" t="s">
        <v>399</v>
      </c>
      <c r="F20" s="52"/>
      <c r="G20" s="52"/>
    </row>
    <row r="22" spans="1:7" s="7" customFormat="1" ht="23.25" customHeight="1">
      <c r="A22" s="51" t="s">
        <v>319</v>
      </c>
      <c r="B22" s="51"/>
      <c r="C22" s="51"/>
      <c r="D22" s="51"/>
      <c r="E22" s="51"/>
      <c r="F22" s="51"/>
      <c r="G22" s="51"/>
    </row>
    <row r="23" spans="1:7" ht="15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262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363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223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SUM(G29:G119)</f>
        <v>68405033.779999986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18230464.6+97578.48-253916.04</f>
        <v>18074127.040000003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</f>
        <v>990055.72000000009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7" ht="131.25">
      <c r="A33" s="32" t="s">
        <v>179</v>
      </c>
      <c r="B33" s="14" t="s">
        <v>14</v>
      </c>
      <c r="C33" s="14" t="s">
        <v>18</v>
      </c>
      <c r="D33" s="14" t="s">
        <v>22</v>
      </c>
      <c r="E33" s="18" t="s">
        <v>180</v>
      </c>
      <c r="F33" s="14" t="s">
        <v>21</v>
      </c>
      <c r="G33" s="20">
        <v>391181.08</v>
      </c>
    </row>
    <row r="34" spans="1:7" ht="93" customHeight="1">
      <c r="A34" s="22" t="s">
        <v>181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24</v>
      </c>
      <c r="G34" s="20">
        <v>56599.24</v>
      </c>
    </row>
    <row r="35" spans="1:7" ht="93" customHeight="1">
      <c r="A35" s="31" t="s">
        <v>211</v>
      </c>
      <c r="B35" s="14" t="s">
        <v>204</v>
      </c>
      <c r="C35" s="14" t="s">
        <v>18</v>
      </c>
      <c r="D35" s="14" t="s">
        <v>22</v>
      </c>
      <c r="E35" s="18" t="s">
        <v>205</v>
      </c>
      <c r="F35" s="14" t="s">
        <v>24</v>
      </c>
      <c r="G35" s="20">
        <f>1000-1000</f>
        <v>0</v>
      </c>
    </row>
    <row r="36" spans="1:7" ht="93" customHeight="1">
      <c r="A36" s="31" t="s">
        <v>212</v>
      </c>
      <c r="B36" s="14" t="s">
        <v>14</v>
      </c>
      <c r="C36" s="14" t="s">
        <v>18</v>
      </c>
      <c r="D36" s="14" t="s">
        <v>22</v>
      </c>
      <c r="E36" s="18" t="s">
        <v>206</v>
      </c>
      <c r="F36" s="14" t="s">
        <v>24</v>
      </c>
      <c r="G36" s="20">
        <v>56000</v>
      </c>
    </row>
    <row r="37" spans="1:7" ht="99" customHeight="1">
      <c r="A37" s="22" t="s">
        <v>441</v>
      </c>
      <c r="B37" s="14" t="s">
        <v>14</v>
      </c>
      <c r="C37" s="14" t="s">
        <v>18</v>
      </c>
      <c r="D37" s="14" t="s">
        <v>27</v>
      </c>
      <c r="E37" s="18" t="s">
        <v>208</v>
      </c>
      <c r="F37" s="14" t="s">
        <v>24</v>
      </c>
      <c r="G37" s="20">
        <f>20173.35-7911.99</f>
        <v>12261.359999999999</v>
      </c>
    </row>
    <row r="38" spans="1:7" ht="51.75" customHeight="1">
      <c r="A38" s="31" t="s">
        <v>121</v>
      </c>
      <c r="B38" s="14" t="s">
        <v>14</v>
      </c>
      <c r="C38" s="14" t="s">
        <v>18</v>
      </c>
      <c r="D38" s="14" t="s">
        <v>28</v>
      </c>
      <c r="E38" s="18" t="s">
        <v>122</v>
      </c>
      <c r="F38" s="14" t="s">
        <v>26</v>
      </c>
      <c r="G38" s="20">
        <v>300000</v>
      </c>
    </row>
    <row r="39" spans="1:7" ht="102.75" customHeight="1">
      <c r="A39" s="40" t="s">
        <v>290</v>
      </c>
      <c r="B39" s="14" t="s">
        <v>14</v>
      </c>
      <c r="C39" s="14" t="s">
        <v>18</v>
      </c>
      <c r="D39" s="14" t="s">
        <v>29</v>
      </c>
      <c r="E39" s="18" t="s">
        <v>278</v>
      </c>
      <c r="F39" s="14" t="s">
        <v>24</v>
      </c>
      <c r="G39" s="20">
        <v>18000</v>
      </c>
    </row>
    <row r="40" spans="1:7" ht="65.25" customHeight="1">
      <c r="A40" s="31" t="s">
        <v>123</v>
      </c>
      <c r="B40" s="14" t="s">
        <v>14</v>
      </c>
      <c r="C40" s="14" t="s">
        <v>18</v>
      </c>
      <c r="D40" s="14" t="s">
        <v>29</v>
      </c>
      <c r="E40" s="18" t="s">
        <v>124</v>
      </c>
      <c r="F40" s="14" t="s">
        <v>24</v>
      </c>
      <c r="G40" s="20">
        <v>210000</v>
      </c>
    </row>
    <row r="41" spans="1:7" ht="77.25" customHeight="1">
      <c r="A41" s="31" t="s">
        <v>279</v>
      </c>
      <c r="B41" s="14" t="s">
        <v>14</v>
      </c>
      <c r="C41" s="14" t="s">
        <v>18</v>
      </c>
      <c r="D41" s="14" t="s">
        <v>29</v>
      </c>
      <c r="E41" s="18" t="s">
        <v>124</v>
      </c>
      <c r="F41" s="14" t="s">
        <v>33</v>
      </c>
      <c r="G41" s="20">
        <v>32000</v>
      </c>
    </row>
    <row r="42" spans="1:7" ht="102.75" customHeight="1">
      <c r="A42" s="22" t="s">
        <v>125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</f>
        <v>50000</v>
      </c>
    </row>
    <row r="43" spans="1:7" ht="89.25" customHeight="1">
      <c r="A43" s="41" t="s">
        <v>291</v>
      </c>
      <c r="B43" s="14" t="s">
        <v>14</v>
      </c>
      <c r="C43" s="14" t="s">
        <v>18</v>
      </c>
      <c r="D43" s="14" t="s">
        <v>29</v>
      </c>
      <c r="E43" s="18" t="s">
        <v>280</v>
      </c>
      <c r="F43" s="14" t="s">
        <v>57</v>
      </c>
      <c r="G43" s="20">
        <v>30000</v>
      </c>
    </row>
    <row r="44" spans="1:7" ht="89.25" customHeight="1">
      <c r="A44" s="41" t="s">
        <v>340</v>
      </c>
      <c r="B44" s="14" t="s">
        <v>14</v>
      </c>
      <c r="C44" s="14" t="s">
        <v>18</v>
      </c>
      <c r="D44" s="14" t="s">
        <v>29</v>
      </c>
      <c r="E44" s="18" t="s">
        <v>339</v>
      </c>
      <c r="F44" s="14" t="s">
        <v>57</v>
      </c>
      <c r="G44" s="20">
        <v>30000</v>
      </c>
    </row>
    <row r="45" spans="1:7" ht="143.25" customHeight="1">
      <c r="A45" s="22" t="s">
        <v>195</v>
      </c>
      <c r="B45" s="14" t="s">
        <v>14</v>
      </c>
      <c r="C45" s="14" t="s">
        <v>18</v>
      </c>
      <c r="D45" s="14" t="s">
        <v>29</v>
      </c>
      <c r="E45" s="18" t="s">
        <v>32</v>
      </c>
      <c r="F45" s="14" t="s">
        <v>33</v>
      </c>
      <c r="G45" s="20">
        <v>154800</v>
      </c>
    </row>
    <row r="46" spans="1:7" ht="98.25" customHeight="1">
      <c r="A46" s="22" t="s">
        <v>177</v>
      </c>
      <c r="B46" s="14" t="s">
        <v>14</v>
      </c>
      <c r="C46" s="14" t="s">
        <v>18</v>
      </c>
      <c r="D46" s="14" t="s">
        <v>29</v>
      </c>
      <c r="E46" s="18" t="s">
        <v>178</v>
      </c>
      <c r="F46" s="14" t="s">
        <v>24</v>
      </c>
      <c r="G46" s="20">
        <v>11125.5</v>
      </c>
    </row>
    <row r="47" spans="1:7" ht="113.25" customHeight="1">
      <c r="A47" s="32" t="s">
        <v>314</v>
      </c>
      <c r="B47" s="14" t="s">
        <v>14</v>
      </c>
      <c r="C47" s="14" t="s">
        <v>18</v>
      </c>
      <c r="D47" s="14" t="s">
        <v>29</v>
      </c>
      <c r="E47" s="18" t="s">
        <v>313</v>
      </c>
      <c r="F47" s="14" t="s">
        <v>33</v>
      </c>
      <c r="G47" s="20">
        <v>1547608</v>
      </c>
    </row>
    <row r="48" spans="1:7" ht="110.25" customHeight="1">
      <c r="A48" s="31" t="s">
        <v>252</v>
      </c>
      <c r="B48" s="14" t="s">
        <v>14</v>
      </c>
      <c r="C48" s="14" t="s">
        <v>18</v>
      </c>
      <c r="D48" s="14" t="s">
        <v>29</v>
      </c>
      <c r="E48" s="18" t="s">
        <v>222</v>
      </c>
      <c r="F48" s="14" t="s">
        <v>33</v>
      </c>
      <c r="G48" s="20">
        <f>3827395.46+23087.23</f>
        <v>3850482.69</v>
      </c>
    </row>
    <row r="49" spans="1:7" ht="85.5" customHeight="1">
      <c r="A49" s="31" t="s">
        <v>126</v>
      </c>
      <c r="B49" s="14" t="s">
        <v>14</v>
      </c>
      <c r="C49" s="14" t="s">
        <v>18</v>
      </c>
      <c r="D49" s="14" t="s">
        <v>29</v>
      </c>
      <c r="E49" s="18" t="s">
        <v>127</v>
      </c>
      <c r="F49" s="14" t="s">
        <v>24</v>
      </c>
      <c r="G49" s="20">
        <f>40450+100000</f>
        <v>140450</v>
      </c>
    </row>
    <row r="50" spans="1:7" ht="103.5" customHeight="1">
      <c r="A50" s="31" t="s">
        <v>342</v>
      </c>
      <c r="B50" s="14" t="s">
        <v>14</v>
      </c>
      <c r="C50" s="14" t="s">
        <v>18</v>
      </c>
      <c r="D50" s="14" t="s">
        <v>29</v>
      </c>
      <c r="E50" s="18" t="s">
        <v>341</v>
      </c>
      <c r="F50" s="14" t="s">
        <v>24</v>
      </c>
      <c r="G50" s="20">
        <v>100000</v>
      </c>
    </row>
    <row r="51" spans="1:7" ht="85.5" customHeight="1">
      <c r="A51" s="31" t="s">
        <v>128</v>
      </c>
      <c r="B51" s="14" t="s">
        <v>14</v>
      </c>
      <c r="C51" s="14" t="s">
        <v>18</v>
      </c>
      <c r="D51" s="14" t="s">
        <v>29</v>
      </c>
      <c r="E51" s="18" t="s">
        <v>129</v>
      </c>
      <c r="F51" s="14" t="s">
        <v>24</v>
      </c>
      <c r="G51" s="20">
        <v>14954</v>
      </c>
    </row>
    <row r="52" spans="1:7" ht="75.75" customHeight="1">
      <c r="A52" s="31" t="s">
        <v>130</v>
      </c>
      <c r="B52" s="14" t="s">
        <v>14</v>
      </c>
      <c r="C52" s="14" t="s">
        <v>18</v>
      </c>
      <c r="D52" s="14" t="s">
        <v>29</v>
      </c>
      <c r="E52" s="18" t="s">
        <v>131</v>
      </c>
      <c r="F52" s="14" t="s">
        <v>24</v>
      </c>
      <c r="G52" s="20">
        <f>100000+228855+13200</f>
        <v>342055</v>
      </c>
    </row>
    <row r="53" spans="1:7" ht="66" customHeight="1">
      <c r="A53" s="31" t="s">
        <v>308</v>
      </c>
      <c r="B53" s="14" t="s">
        <v>14</v>
      </c>
      <c r="C53" s="14" t="s">
        <v>18</v>
      </c>
      <c r="D53" s="14" t="s">
        <v>29</v>
      </c>
      <c r="E53" s="18" t="s">
        <v>309</v>
      </c>
      <c r="F53" s="14" t="s">
        <v>24</v>
      </c>
      <c r="G53" s="20">
        <f>100000-50000+50000</f>
        <v>100000</v>
      </c>
    </row>
    <row r="54" spans="1:7" ht="97.5" customHeight="1">
      <c r="A54" s="31" t="s">
        <v>407</v>
      </c>
      <c r="B54" s="14" t="s">
        <v>14</v>
      </c>
      <c r="C54" s="14" t="s">
        <v>18</v>
      </c>
      <c r="D54" s="14" t="s">
        <v>29</v>
      </c>
      <c r="E54" s="18" t="s">
        <v>406</v>
      </c>
      <c r="F54" s="14" t="s">
        <v>24</v>
      </c>
      <c r="G54" s="20">
        <v>15000</v>
      </c>
    </row>
    <row r="55" spans="1:7" ht="150" customHeight="1">
      <c r="A55" s="33" t="s">
        <v>343</v>
      </c>
      <c r="B55" s="14" t="s">
        <v>14</v>
      </c>
      <c r="C55" s="14" t="s">
        <v>18</v>
      </c>
      <c r="D55" s="14" t="s">
        <v>29</v>
      </c>
      <c r="E55" s="18" t="s">
        <v>346</v>
      </c>
      <c r="F55" s="18">
        <v>100</v>
      </c>
      <c r="G55" s="20">
        <f>4428154.93+124117.92+11206.31</f>
        <v>4563479.1599999992</v>
      </c>
    </row>
    <row r="56" spans="1:7" ht="95.25" customHeight="1">
      <c r="A56" s="33" t="s">
        <v>344</v>
      </c>
      <c r="B56" s="14" t="s">
        <v>14</v>
      </c>
      <c r="C56" s="14" t="s">
        <v>18</v>
      </c>
      <c r="D56" s="14" t="s">
        <v>29</v>
      </c>
      <c r="E56" s="18" t="s">
        <v>346</v>
      </c>
      <c r="F56" s="18">
        <v>200</v>
      </c>
      <c r="G56" s="20">
        <f>3545268.38+2000+251213.71+24254.45</f>
        <v>3822736.54</v>
      </c>
    </row>
    <row r="57" spans="1:7" ht="87" customHeight="1">
      <c r="A57" s="33" t="s">
        <v>345</v>
      </c>
      <c r="B57" s="14" t="s">
        <v>14</v>
      </c>
      <c r="C57" s="14" t="s">
        <v>18</v>
      </c>
      <c r="D57" s="14" t="s">
        <v>29</v>
      </c>
      <c r="E57" s="18" t="s">
        <v>346</v>
      </c>
      <c r="F57" s="18">
        <v>800</v>
      </c>
      <c r="G57" s="20">
        <f>116625+14700</f>
        <v>131325</v>
      </c>
    </row>
    <row r="58" spans="1:7" ht="87" customHeight="1">
      <c r="A58" s="32" t="s">
        <v>253</v>
      </c>
      <c r="B58" s="29" t="s">
        <v>14</v>
      </c>
      <c r="C58" s="29" t="s">
        <v>18</v>
      </c>
      <c r="D58" s="29" t="s">
        <v>29</v>
      </c>
      <c r="E58" s="28" t="s">
        <v>254</v>
      </c>
      <c r="F58" s="29" t="s">
        <v>24</v>
      </c>
      <c r="G58" s="20">
        <v>29400</v>
      </c>
    </row>
    <row r="59" spans="1:7" ht="87" customHeight="1">
      <c r="A59" s="32" t="s">
        <v>387</v>
      </c>
      <c r="B59" s="29" t="s">
        <v>14</v>
      </c>
      <c r="C59" s="29" t="s">
        <v>18</v>
      </c>
      <c r="D59" s="29" t="s">
        <v>29</v>
      </c>
      <c r="E59" s="28" t="s">
        <v>388</v>
      </c>
      <c r="F59" s="29" t="s">
        <v>24</v>
      </c>
      <c r="G59" s="20">
        <v>15000</v>
      </c>
    </row>
    <row r="60" spans="1:7" ht="86.25" customHeight="1">
      <c r="A60" s="31" t="s">
        <v>132</v>
      </c>
      <c r="B60" s="14" t="s">
        <v>14</v>
      </c>
      <c r="C60" s="14" t="s">
        <v>18</v>
      </c>
      <c r="D60" s="14" t="s">
        <v>29</v>
      </c>
      <c r="E60" s="18" t="s">
        <v>133</v>
      </c>
      <c r="F60" s="14" t="s">
        <v>24</v>
      </c>
      <c r="G60" s="20">
        <v>12000</v>
      </c>
    </row>
    <row r="61" spans="1:7" ht="107.25" customHeight="1">
      <c r="A61" s="31" t="s">
        <v>188</v>
      </c>
      <c r="B61" s="14" t="s">
        <v>14</v>
      </c>
      <c r="C61" s="14" t="s">
        <v>18</v>
      </c>
      <c r="D61" s="14" t="s">
        <v>29</v>
      </c>
      <c r="E61" s="18" t="s">
        <v>134</v>
      </c>
      <c r="F61" s="14" t="s">
        <v>24</v>
      </c>
      <c r="G61" s="20">
        <v>1500</v>
      </c>
    </row>
    <row r="62" spans="1:7" ht="141.75" customHeight="1">
      <c r="A62" s="42" t="s">
        <v>292</v>
      </c>
      <c r="B62" s="14" t="s">
        <v>14</v>
      </c>
      <c r="C62" s="14" t="s">
        <v>18</v>
      </c>
      <c r="D62" s="14" t="s">
        <v>29</v>
      </c>
      <c r="E62" s="18" t="s">
        <v>281</v>
      </c>
      <c r="F62" s="14" t="s">
        <v>209</v>
      </c>
      <c r="G62" s="20">
        <v>1958.8</v>
      </c>
    </row>
    <row r="63" spans="1:7" ht="201.75" customHeight="1">
      <c r="A63" s="42" t="s">
        <v>293</v>
      </c>
      <c r="B63" s="14" t="s">
        <v>14</v>
      </c>
      <c r="C63" s="14" t="s">
        <v>18</v>
      </c>
      <c r="D63" s="14" t="s">
        <v>29</v>
      </c>
      <c r="E63" s="18" t="s">
        <v>282</v>
      </c>
      <c r="F63" s="14" t="s">
        <v>209</v>
      </c>
      <c r="G63" s="20">
        <v>8247.2000000000007</v>
      </c>
    </row>
    <row r="64" spans="1:7" ht="90" customHeight="1">
      <c r="A64" s="42" t="s">
        <v>294</v>
      </c>
      <c r="B64" s="14" t="s">
        <v>14</v>
      </c>
      <c r="C64" s="14" t="s">
        <v>18</v>
      </c>
      <c r="D64" s="14" t="s">
        <v>29</v>
      </c>
      <c r="E64" s="18" t="s">
        <v>283</v>
      </c>
      <c r="F64" s="14" t="s">
        <v>209</v>
      </c>
      <c r="G64" s="20">
        <v>1958.8</v>
      </c>
    </row>
    <row r="65" spans="1:7" ht="107.25" customHeight="1">
      <c r="A65" s="42" t="s">
        <v>295</v>
      </c>
      <c r="B65" s="14" t="s">
        <v>14</v>
      </c>
      <c r="C65" s="14" t="s">
        <v>18</v>
      </c>
      <c r="D65" s="14" t="s">
        <v>29</v>
      </c>
      <c r="E65" s="18" t="s">
        <v>284</v>
      </c>
      <c r="F65" s="14" t="s">
        <v>209</v>
      </c>
      <c r="G65" s="20">
        <v>1958.8</v>
      </c>
    </row>
    <row r="66" spans="1:7" ht="129" customHeight="1">
      <c r="A66" s="42" t="s">
        <v>296</v>
      </c>
      <c r="B66" s="14" t="s">
        <v>14</v>
      </c>
      <c r="C66" s="14" t="s">
        <v>18</v>
      </c>
      <c r="D66" s="14" t="s">
        <v>29</v>
      </c>
      <c r="E66" s="18" t="s">
        <v>285</v>
      </c>
      <c r="F66" s="14" t="s">
        <v>209</v>
      </c>
      <c r="G66" s="20">
        <v>1958.8</v>
      </c>
    </row>
    <row r="67" spans="1:7" ht="128.25" customHeight="1">
      <c r="A67" s="42" t="s">
        <v>297</v>
      </c>
      <c r="B67" s="14" t="s">
        <v>14</v>
      </c>
      <c r="C67" s="14" t="s">
        <v>18</v>
      </c>
      <c r="D67" s="14" t="s">
        <v>29</v>
      </c>
      <c r="E67" s="18" t="s">
        <v>286</v>
      </c>
      <c r="F67" s="14" t="s">
        <v>209</v>
      </c>
      <c r="G67" s="20">
        <v>1958.8</v>
      </c>
    </row>
    <row r="68" spans="1:7" ht="90.75" customHeight="1">
      <c r="A68" s="42" t="s">
        <v>298</v>
      </c>
      <c r="B68" s="14" t="s">
        <v>14</v>
      </c>
      <c r="C68" s="14" t="s">
        <v>18</v>
      </c>
      <c r="D68" s="14" t="s">
        <v>29</v>
      </c>
      <c r="E68" s="18" t="s">
        <v>287</v>
      </c>
      <c r="F68" s="14" t="s">
        <v>209</v>
      </c>
      <c r="G68" s="20">
        <v>1958.8</v>
      </c>
    </row>
    <row r="69" spans="1:7" ht="73.5" customHeight="1">
      <c r="A69" s="31" t="s">
        <v>393</v>
      </c>
      <c r="B69" s="14" t="s">
        <v>14</v>
      </c>
      <c r="C69" s="14" t="s">
        <v>18</v>
      </c>
      <c r="D69" s="14" t="s">
        <v>29</v>
      </c>
      <c r="E69" s="18" t="s">
        <v>392</v>
      </c>
      <c r="F69" s="14" t="s">
        <v>24</v>
      </c>
      <c r="G69" s="20">
        <v>310167</v>
      </c>
    </row>
    <row r="70" spans="1:7" ht="90" customHeight="1">
      <c r="A70" s="31" t="s">
        <v>135</v>
      </c>
      <c r="B70" s="14" t="s">
        <v>14</v>
      </c>
      <c r="C70" s="14" t="s">
        <v>40</v>
      </c>
      <c r="D70" s="14" t="s">
        <v>36</v>
      </c>
      <c r="E70" s="18" t="s">
        <v>136</v>
      </c>
      <c r="F70" s="14" t="s">
        <v>24</v>
      </c>
      <c r="G70" s="20">
        <v>30000</v>
      </c>
    </row>
    <row r="71" spans="1:7" ht="127.5" customHeight="1">
      <c r="A71" s="31" t="s">
        <v>137</v>
      </c>
      <c r="B71" s="14" t="s">
        <v>14</v>
      </c>
      <c r="C71" s="14" t="s">
        <v>40</v>
      </c>
      <c r="D71" s="14" t="s">
        <v>36</v>
      </c>
      <c r="E71" s="18" t="s">
        <v>138</v>
      </c>
      <c r="F71" s="14" t="s">
        <v>24</v>
      </c>
      <c r="G71" s="20">
        <v>5000</v>
      </c>
    </row>
    <row r="72" spans="1:7" ht="89.25" customHeight="1">
      <c r="A72" s="31" t="s">
        <v>244</v>
      </c>
      <c r="B72" s="14" t="s">
        <v>14</v>
      </c>
      <c r="C72" s="14" t="s">
        <v>40</v>
      </c>
      <c r="D72" s="14" t="s">
        <v>36</v>
      </c>
      <c r="E72" s="18" t="s">
        <v>245</v>
      </c>
      <c r="F72" s="14" t="s">
        <v>24</v>
      </c>
      <c r="G72" s="20">
        <v>262000</v>
      </c>
    </row>
    <row r="73" spans="1:7" ht="93.75">
      <c r="A73" s="32" t="s">
        <v>261</v>
      </c>
      <c r="B73" s="14" t="s">
        <v>14</v>
      </c>
      <c r="C73" s="14" t="s">
        <v>40</v>
      </c>
      <c r="D73" s="14" t="s">
        <v>36</v>
      </c>
      <c r="E73" s="18" t="s">
        <v>210</v>
      </c>
      <c r="F73" s="14" t="s">
        <v>209</v>
      </c>
      <c r="G73" s="20">
        <v>140880.10999999999</v>
      </c>
    </row>
    <row r="74" spans="1:7" ht="103.5" customHeight="1">
      <c r="A74" s="31" t="s">
        <v>139</v>
      </c>
      <c r="B74" s="14" t="s">
        <v>14</v>
      </c>
      <c r="C74" s="14" t="s">
        <v>22</v>
      </c>
      <c r="D74" s="14" t="s">
        <v>27</v>
      </c>
      <c r="E74" s="18" t="s">
        <v>39</v>
      </c>
      <c r="F74" s="14" t="s">
        <v>26</v>
      </c>
      <c r="G74" s="20">
        <v>45000</v>
      </c>
    </row>
    <row r="75" spans="1:7" ht="102.75" customHeight="1">
      <c r="A75" s="31" t="s">
        <v>140</v>
      </c>
      <c r="B75" s="14" t="s">
        <v>14</v>
      </c>
      <c r="C75" s="14" t="s">
        <v>22</v>
      </c>
      <c r="D75" s="14" t="s">
        <v>37</v>
      </c>
      <c r="E75" s="18" t="s">
        <v>38</v>
      </c>
      <c r="F75" s="14" t="s">
        <v>26</v>
      </c>
      <c r="G75" s="20">
        <v>45000</v>
      </c>
    </row>
    <row r="76" spans="1:7" ht="84.75" customHeight="1">
      <c r="A76" s="31" t="s">
        <v>141</v>
      </c>
      <c r="B76" s="14" t="s">
        <v>14</v>
      </c>
      <c r="C76" s="14" t="s">
        <v>22</v>
      </c>
      <c r="D76" s="14" t="s">
        <v>37</v>
      </c>
      <c r="E76" s="18" t="s">
        <v>142</v>
      </c>
      <c r="F76" s="14" t="s">
        <v>26</v>
      </c>
      <c r="G76" s="20">
        <v>20000</v>
      </c>
    </row>
    <row r="77" spans="1:7" ht="72" customHeight="1">
      <c r="A77" s="31" t="s">
        <v>143</v>
      </c>
      <c r="B77" s="14" t="s">
        <v>14</v>
      </c>
      <c r="C77" s="14" t="s">
        <v>22</v>
      </c>
      <c r="D77" s="14" t="s">
        <v>37</v>
      </c>
      <c r="E77" s="18" t="s">
        <v>144</v>
      </c>
      <c r="F77" s="14" t="s">
        <v>26</v>
      </c>
      <c r="G77" s="20">
        <v>25000</v>
      </c>
    </row>
    <row r="78" spans="1:7" ht="75">
      <c r="A78" s="22" t="s">
        <v>41</v>
      </c>
      <c r="B78" s="14" t="s">
        <v>14</v>
      </c>
      <c r="C78" s="14" t="s">
        <v>42</v>
      </c>
      <c r="D78" s="14" t="s">
        <v>40</v>
      </c>
      <c r="E78" s="17" t="s">
        <v>43</v>
      </c>
      <c r="F78" s="14" t="s">
        <v>33</v>
      </c>
      <c r="G78" s="20">
        <f>3778883.52+51715.8+231000</f>
        <v>4061599.32</v>
      </c>
    </row>
    <row r="79" spans="1:7" ht="140.25" customHeight="1">
      <c r="A79" s="32" t="s">
        <v>372</v>
      </c>
      <c r="B79" s="14" t="s">
        <v>14</v>
      </c>
      <c r="C79" s="14" t="s">
        <v>42</v>
      </c>
      <c r="D79" s="14" t="s">
        <v>40</v>
      </c>
      <c r="E79" s="17" t="s">
        <v>311</v>
      </c>
      <c r="F79" s="14" t="s">
        <v>33</v>
      </c>
      <c r="G79" s="20">
        <v>1163537</v>
      </c>
    </row>
    <row r="80" spans="1:7" ht="129.75" customHeight="1">
      <c r="A80" s="22" t="s">
        <v>213</v>
      </c>
      <c r="B80" s="14" t="s">
        <v>14</v>
      </c>
      <c r="C80" s="14" t="s">
        <v>42</v>
      </c>
      <c r="D80" s="14" t="s">
        <v>40</v>
      </c>
      <c r="E80" s="17" t="s">
        <v>203</v>
      </c>
      <c r="F80" s="14" t="s">
        <v>33</v>
      </c>
      <c r="G80" s="20">
        <v>77341.47</v>
      </c>
    </row>
    <row r="81" spans="1:7" ht="78" customHeight="1">
      <c r="A81" s="22" t="s">
        <v>103</v>
      </c>
      <c r="B81" s="14" t="s">
        <v>14</v>
      </c>
      <c r="C81" s="14" t="s">
        <v>42</v>
      </c>
      <c r="D81" s="14" t="s">
        <v>40</v>
      </c>
      <c r="E81" s="18" t="s">
        <v>55</v>
      </c>
      <c r="F81" s="14" t="s">
        <v>33</v>
      </c>
      <c r="G81" s="20">
        <v>20000</v>
      </c>
    </row>
    <row r="82" spans="1:7" ht="78" customHeight="1">
      <c r="A82" s="32" t="s">
        <v>264</v>
      </c>
      <c r="B82" s="29" t="s">
        <v>14</v>
      </c>
      <c r="C82" s="29" t="s">
        <v>42</v>
      </c>
      <c r="D82" s="29" t="s">
        <v>40</v>
      </c>
      <c r="E82" s="28" t="s">
        <v>254</v>
      </c>
      <c r="F82" s="29" t="s">
        <v>33</v>
      </c>
      <c r="G82" s="20">
        <v>10000</v>
      </c>
    </row>
    <row r="83" spans="1:7" ht="78" customHeight="1">
      <c r="A83" s="31" t="s">
        <v>214</v>
      </c>
      <c r="B83" s="14" t="s">
        <v>14</v>
      </c>
      <c r="C83" s="14" t="s">
        <v>42</v>
      </c>
      <c r="D83" s="14" t="s">
        <v>40</v>
      </c>
      <c r="E83" s="18" t="s">
        <v>206</v>
      </c>
      <c r="F83" s="14" t="s">
        <v>33</v>
      </c>
      <c r="G83" s="20">
        <v>18000</v>
      </c>
    </row>
    <row r="84" spans="1:7" ht="112.5" customHeight="1">
      <c r="A84" s="31" t="s">
        <v>386</v>
      </c>
      <c r="B84" s="14" t="s">
        <v>14</v>
      </c>
      <c r="C84" s="14" t="s">
        <v>42</v>
      </c>
      <c r="D84" s="14" t="s">
        <v>27</v>
      </c>
      <c r="E84" s="18" t="s">
        <v>347</v>
      </c>
      <c r="F84" s="14" t="s">
        <v>24</v>
      </c>
      <c r="G84" s="20">
        <v>8000</v>
      </c>
    </row>
    <row r="85" spans="1:7" ht="111" customHeight="1">
      <c r="A85" s="34" t="s">
        <v>104</v>
      </c>
      <c r="B85" s="14" t="s">
        <v>14</v>
      </c>
      <c r="C85" s="14" t="s">
        <v>42</v>
      </c>
      <c r="D85" s="14" t="s">
        <v>27</v>
      </c>
      <c r="E85" s="18" t="s">
        <v>91</v>
      </c>
      <c r="F85" s="14" t="s">
        <v>24</v>
      </c>
      <c r="G85" s="20">
        <v>30000</v>
      </c>
    </row>
    <row r="86" spans="1:7" ht="87" customHeight="1">
      <c r="A86" s="22" t="s">
        <v>145</v>
      </c>
      <c r="B86" s="14" t="s">
        <v>14</v>
      </c>
      <c r="C86" s="14" t="s">
        <v>42</v>
      </c>
      <c r="D86" s="14" t="s">
        <v>27</v>
      </c>
      <c r="E86" s="18" t="s">
        <v>44</v>
      </c>
      <c r="F86" s="14" t="s">
        <v>24</v>
      </c>
      <c r="G86" s="20">
        <v>1500</v>
      </c>
    </row>
    <row r="87" spans="1:7" ht="108" customHeight="1">
      <c r="A87" s="22" t="s">
        <v>146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24</v>
      </c>
      <c r="G87" s="20">
        <v>8000</v>
      </c>
    </row>
    <row r="88" spans="1:7" ht="108" customHeight="1">
      <c r="A88" s="22" t="s">
        <v>197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33</v>
      </c>
      <c r="G88" s="20">
        <v>22000</v>
      </c>
    </row>
    <row r="89" spans="1:7" ht="93.75">
      <c r="A89" s="22" t="s">
        <v>93</v>
      </c>
      <c r="B89" s="14" t="s">
        <v>14</v>
      </c>
      <c r="C89" s="14" t="s">
        <v>42</v>
      </c>
      <c r="D89" s="14" t="s">
        <v>42</v>
      </c>
      <c r="E89" s="18" t="s">
        <v>147</v>
      </c>
      <c r="F89" s="14" t="s">
        <v>24</v>
      </c>
      <c r="G89" s="20">
        <v>4300</v>
      </c>
    </row>
    <row r="90" spans="1:7" ht="87" customHeight="1">
      <c r="A90" s="22" t="s">
        <v>162</v>
      </c>
      <c r="B90" s="14" t="s">
        <v>14</v>
      </c>
      <c r="C90" s="14" t="s">
        <v>42</v>
      </c>
      <c r="D90" s="14" t="s">
        <v>42</v>
      </c>
      <c r="E90" s="18" t="s">
        <v>163</v>
      </c>
      <c r="F90" s="14" t="s">
        <v>24</v>
      </c>
      <c r="G90" s="20">
        <v>104800</v>
      </c>
    </row>
    <row r="91" spans="1:7" ht="87" customHeight="1">
      <c r="A91" s="41" t="s">
        <v>299</v>
      </c>
      <c r="B91" s="14" t="s">
        <v>14</v>
      </c>
      <c r="C91" s="14" t="s">
        <v>42</v>
      </c>
      <c r="D91" s="14" t="s">
        <v>42</v>
      </c>
      <c r="E91" s="18" t="s">
        <v>288</v>
      </c>
      <c r="F91" s="14" t="s">
        <v>24</v>
      </c>
      <c r="G91" s="20">
        <v>10000</v>
      </c>
    </row>
    <row r="92" spans="1:7" ht="69" customHeight="1">
      <c r="A92" s="31" t="s">
        <v>148</v>
      </c>
      <c r="B92" s="14" t="s">
        <v>14</v>
      </c>
      <c r="C92" s="14" t="s">
        <v>42</v>
      </c>
      <c r="D92" s="14" t="s">
        <v>42</v>
      </c>
      <c r="E92" s="18" t="s">
        <v>149</v>
      </c>
      <c r="F92" s="14" t="s">
        <v>24</v>
      </c>
      <c r="G92" s="20">
        <v>10000</v>
      </c>
    </row>
    <row r="93" spans="1:7" ht="68.25" customHeight="1">
      <c r="A93" s="31" t="s">
        <v>150</v>
      </c>
      <c r="B93" s="14" t="s">
        <v>14</v>
      </c>
      <c r="C93" s="14" t="s">
        <v>42</v>
      </c>
      <c r="D93" s="14" t="s">
        <v>42</v>
      </c>
      <c r="E93" s="18" t="s">
        <v>151</v>
      </c>
      <c r="F93" s="14" t="s">
        <v>24</v>
      </c>
      <c r="G93" s="20">
        <v>10000</v>
      </c>
    </row>
    <row r="94" spans="1:7" ht="70.5" customHeight="1">
      <c r="A94" s="31" t="s">
        <v>152</v>
      </c>
      <c r="B94" s="14" t="s">
        <v>14</v>
      </c>
      <c r="C94" s="14" t="s">
        <v>42</v>
      </c>
      <c r="D94" s="14" t="s">
        <v>42</v>
      </c>
      <c r="E94" s="18" t="s">
        <v>153</v>
      </c>
      <c r="F94" s="14" t="s">
        <v>24</v>
      </c>
      <c r="G94" s="20">
        <v>81000</v>
      </c>
    </row>
    <row r="95" spans="1:7" ht="54.75" customHeight="1">
      <c r="A95" s="31" t="s">
        <v>196</v>
      </c>
      <c r="B95" s="14" t="s">
        <v>14</v>
      </c>
      <c r="C95" s="14" t="s">
        <v>42</v>
      </c>
      <c r="D95" s="14" t="s">
        <v>42</v>
      </c>
      <c r="E95" s="18" t="s">
        <v>153</v>
      </c>
      <c r="F95" s="14" t="s">
        <v>26</v>
      </c>
      <c r="G95" s="20">
        <v>20000</v>
      </c>
    </row>
    <row r="96" spans="1:7" ht="90" customHeight="1">
      <c r="A96" s="22" t="s">
        <v>94</v>
      </c>
      <c r="B96" s="14" t="s">
        <v>14</v>
      </c>
      <c r="C96" s="14" t="s">
        <v>42</v>
      </c>
      <c r="D96" s="14" t="s">
        <v>42</v>
      </c>
      <c r="E96" s="18" t="s">
        <v>46</v>
      </c>
      <c r="F96" s="14" t="s">
        <v>24</v>
      </c>
      <c r="G96" s="20">
        <v>10000</v>
      </c>
    </row>
    <row r="97" spans="1:7" ht="90" customHeight="1">
      <c r="A97" s="32" t="s">
        <v>258</v>
      </c>
      <c r="B97" s="14" t="s">
        <v>14</v>
      </c>
      <c r="C97" s="14" t="s">
        <v>42</v>
      </c>
      <c r="D97" s="14" t="s">
        <v>42</v>
      </c>
      <c r="E97" s="17" t="s">
        <v>257</v>
      </c>
      <c r="F97" s="14" t="s">
        <v>24</v>
      </c>
      <c r="G97" s="20">
        <v>5000</v>
      </c>
    </row>
    <row r="98" spans="1:7" ht="123.75" customHeight="1">
      <c r="A98" s="22" t="s">
        <v>47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21</v>
      </c>
      <c r="G98" s="20">
        <f>10655316.89+204277.41</f>
        <v>10859594.300000001</v>
      </c>
    </row>
    <row r="99" spans="1:7" ht="75">
      <c r="A99" s="22" t="s">
        <v>95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24</v>
      </c>
      <c r="G99" s="20">
        <f>2190211.6+47630.63+51000</f>
        <v>2288842.23</v>
      </c>
    </row>
    <row r="100" spans="1:7" ht="56.25">
      <c r="A100" s="22" t="s">
        <v>49</v>
      </c>
      <c r="B100" s="14" t="s">
        <v>14</v>
      </c>
      <c r="C100" s="14" t="s">
        <v>35</v>
      </c>
      <c r="D100" s="14" t="s">
        <v>18</v>
      </c>
      <c r="E100" s="17" t="s">
        <v>48</v>
      </c>
      <c r="F100" s="14" t="s">
        <v>26</v>
      </c>
      <c r="G100" s="20">
        <v>13600</v>
      </c>
    </row>
    <row r="101" spans="1:7" ht="123.75" customHeight="1">
      <c r="A101" s="22" t="s">
        <v>50</v>
      </c>
      <c r="B101" s="14" t="s">
        <v>14</v>
      </c>
      <c r="C101" s="14" t="s">
        <v>35</v>
      </c>
      <c r="D101" s="14" t="s">
        <v>18</v>
      </c>
      <c r="E101" s="18" t="s">
        <v>51</v>
      </c>
      <c r="F101" s="14" t="s">
        <v>21</v>
      </c>
      <c r="G101" s="20">
        <f>436737.12+19530.03</f>
        <v>456267.15</v>
      </c>
    </row>
    <row r="102" spans="1:7" ht="86.25" customHeight="1">
      <c r="A102" s="22" t="s">
        <v>96</v>
      </c>
      <c r="B102" s="14" t="s">
        <v>14</v>
      </c>
      <c r="C102" s="14" t="s">
        <v>35</v>
      </c>
      <c r="D102" s="14" t="s">
        <v>18</v>
      </c>
      <c r="E102" s="17" t="s">
        <v>51</v>
      </c>
      <c r="F102" s="14" t="s">
        <v>24</v>
      </c>
      <c r="G102" s="20">
        <v>363668</v>
      </c>
    </row>
    <row r="103" spans="1:7" ht="86.25" customHeight="1">
      <c r="A103" s="32" t="s">
        <v>384</v>
      </c>
      <c r="B103" s="14" t="s">
        <v>14</v>
      </c>
      <c r="C103" s="14" t="s">
        <v>35</v>
      </c>
      <c r="D103" s="14" t="s">
        <v>18</v>
      </c>
      <c r="E103" s="17" t="s">
        <v>383</v>
      </c>
      <c r="F103" s="14" t="s">
        <v>24</v>
      </c>
      <c r="G103" s="20">
        <v>300000</v>
      </c>
    </row>
    <row r="104" spans="1:7" ht="169.5" customHeight="1">
      <c r="A104" s="32" t="s">
        <v>310</v>
      </c>
      <c r="B104" s="14" t="s">
        <v>14</v>
      </c>
      <c r="C104" s="14" t="s">
        <v>35</v>
      </c>
      <c r="D104" s="14" t="s">
        <v>18</v>
      </c>
      <c r="E104" s="17" t="s">
        <v>312</v>
      </c>
      <c r="F104" s="14" t="s">
        <v>21</v>
      </c>
      <c r="G104" s="20">
        <f>4546380+233640</f>
        <v>4780020</v>
      </c>
    </row>
    <row r="105" spans="1:7" ht="162" customHeight="1">
      <c r="A105" s="22" t="s">
        <v>154</v>
      </c>
      <c r="B105" s="14" t="s">
        <v>14</v>
      </c>
      <c r="C105" s="14" t="s">
        <v>35</v>
      </c>
      <c r="D105" s="14" t="s">
        <v>18</v>
      </c>
      <c r="E105" s="23" t="s">
        <v>52</v>
      </c>
      <c r="F105" s="14" t="s">
        <v>21</v>
      </c>
      <c r="G105" s="20">
        <v>50000</v>
      </c>
    </row>
    <row r="106" spans="1:7" ht="112.5" customHeight="1">
      <c r="A106" s="22" t="s">
        <v>224</v>
      </c>
      <c r="B106" s="14" t="s">
        <v>14</v>
      </c>
      <c r="C106" s="14" t="s">
        <v>35</v>
      </c>
      <c r="D106" s="14" t="s">
        <v>18</v>
      </c>
      <c r="E106" s="18" t="s">
        <v>53</v>
      </c>
      <c r="F106" s="14" t="s">
        <v>24</v>
      </c>
      <c r="G106" s="20">
        <v>220000</v>
      </c>
    </row>
    <row r="107" spans="1:7" ht="63.75" customHeight="1">
      <c r="A107" s="22" t="s">
        <v>175</v>
      </c>
      <c r="B107" s="14" t="s">
        <v>14</v>
      </c>
      <c r="C107" s="14" t="s">
        <v>35</v>
      </c>
      <c r="D107" s="14" t="s">
        <v>18</v>
      </c>
      <c r="E107" s="18" t="s">
        <v>173</v>
      </c>
      <c r="F107" s="14" t="s">
        <v>24</v>
      </c>
      <c r="G107" s="20">
        <v>50000</v>
      </c>
    </row>
    <row r="108" spans="1:7" ht="56.25">
      <c r="A108" s="22" t="s">
        <v>97</v>
      </c>
      <c r="B108" s="14" t="s">
        <v>14</v>
      </c>
      <c r="C108" s="14" t="s">
        <v>35</v>
      </c>
      <c r="D108" s="14" t="s">
        <v>18</v>
      </c>
      <c r="E108" s="17" t="s">
        <v>54</v>
      </c>
      <c r="F108" s="14" t="s">
        <v>24</v>
      </c>
      <c r="G108" s="20">
        <v>50000</v>
      </c>
    </row>
    <row r="109" spans="1:7" ht="84" customHeight="1">
      <c r="A109" s="22" t="s">
        <v>443</v>
      </c>
      <c r="B109" s="14" t="s">
        <v>14</v>
      </c>
      <c r="C109" s="14" t="s">
        <v>35</v>
      </c>
      <c r="D109" s="14" t="s">
        <v>18</v>
      </c>
      <c r="E109" s="17" t="s">
        <v>442</v>
      </c>
      <c r="F109" s="14" t="s">
        <v>24</v>
      </c>
      <c r="G109" s="20">
        <v>1062400</v>
      </c>
    </row>
    <row r="110" spans="1:7" ht="90" customHeight="1">
      <c r="A110" s="22" t="s">
        <v>395</v>
      </c>
      <c r="B110" s="14" t="s">
        <v>14</v>
      </c>
      <c r="C110" s="14" t="s">
        <v>35</v>
      </c>
      <c r="D110" s="14" t="s">
        <v>18</v>
      </c>
      <c r="E110" s="17" t="s">
        <v>394</v>
      </c>
      <c r="F110" s="14" t="s">
        <v>24</v>
      </c>
      <c r="G110" s="20">
        <v>435353.54</v>
      </c>
    </row>
    <row r="111" spans="1:7" ht="68.25" customHeight="1">
      <c r="A111" s="22" t="s">
        <v>348</v>
      </c>
      <c r="B111" s="14" t="s">
        <v>14</v>
      </c>
      <c r="C111" s="14" t="s">
        <v>35</v>
      </c>
      <c r="D111" s="14" t="s">
        <v>18</v>
      </c>
      <c r="E111" s="18" t="s">
        <v>55</v>
      </c>
      <c r="F111" s="14" t="s">
        <v>24</v>
      </c>
      <c r="G111" s="20">
        <v>10000</v>
      </c>
    </row>
    <row r="112" spans="1:7" ht="68.25" customHeight="1">
      <c r="A112" s="22" t="s">
        <v>215</v>
      </c>
      <c r="B112" s="14" t="s">
        <v>14</v>
      </c>
      <c r="C112" s="14" t="s">
        <v>56</v>
      </c>
      <c r="D112" s="14" t="s">
        <v>18</v>
      </c>
      <c r="E112" s="18" t="s">
        <v>207</v>
      </c>
      <c r="F112" s="14" t="s">
        <v>57</v>
      </c>
      <c r="G112" s="20">
        <v>1562099.33</v>
      </c>
    </row>
    <row r="113" spans="1:7" ht="69" customHeight="1">
      <c r="A113" s="22" t="s">
        <v>225</v>
      </c>
      <c r="B113" s="14" t="s">
        <v>14</v>
      </c>
      <c r="C113" s="14" t="s">
        <v>56</v>
      </c>
      <c r="D113" s="14" t="s">
        <v>40</v>
      </c>
      <c r="E113" s="18" t="s">
        <v>349</v>
      </c>
      <c r="F113" s="14" t="s">
        <v>57</v>
      </c>
      <c r="G113" s="20">
        <v>140000</v>
      </c>
    </row>
    <row r="114" spans="1:7" ht="132" customHeight="1">
      <c r="A114" s="31" t="s">
        <v>226</v>
      </c>
      <c r="B114" s="14" t="s">
        <v>14</v>
      </c>
      <c r="C114" s="14" t="s">
        <v>56</v>
      </c>
      <c r="D114" s="14" t="s">
        <v>40</v>
      </c>
      <c r="E114" s="18" t="s">
        <v>350</v>
      </c>
      <c r="F114" s="14" t="s">
        <v>57</v>
      </c>
      <c r="G114" s="20">
        <v>37260</v>
      </c>
    </row>
    <row r="115" spans="1:7" ht="87" customHeight="1">
      <c r="A115" s="32" t="s">
        <v>190</v>
      </c>
      <c r="B115" s="14" t="s">
        <v>14</v>
      </c>
      <c r="C115" s="14" t="s">
        <v>28</v>
      </c>
      <c r="D115" s="14" t="s">
        <v>19</v>
      </c>
      <c r="E115" s="18" t="s">
        <v>155</v>
      </c>
      <c r="F115" s="14" t="s">
        <v>24</v>
      </c>
      <c r="G115" s="20">
        <v>90300</v>
      </c>
    </row>
    <row r="116" spans="1:7" ht="66" customHeight="1">
      <c r="A116" s="32" t="s">
        <v>289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26</v>
      </c>
      <c r="G116" s="20">
        <v>50000</v>
      </c>
    </row>
    <row r="117" spans="1:7" ht="114" customHeight="1">
      <c r="A117" s="33" t="s">
        <v>352</v>
      </c>
      <c r="B117" s="14" t="s">
        <v>14</v>
      </c>
      <c r="C117" s="14" t="s">
        <v>28</v>
      </c>
      <c r="D117" s="14" t="s">
        <v>19</v>
      </c>
      <c r="E117" s="18" t="s">
        <v>351</v>
      </c>
      <c r="F117" s="14" t="s">
        <v>21</v>
      </c>
      <c r="G117" s="20">
        <f>2378544.83+51715.8+34100</f>
        <v>2464360.63</v>
      </c>
    </row>
    <row r="118" spans="1:7" ht="66" customHeight="1">
      <c r="A118" s="33" t="s">
        <v>353</v>
      </c>
      <c r="B118" s="14" t="s">
        <v>14</v>
      </c>
      <c r="C118" s="14" t="s">
        <v>28</v>
      </c>
      <c r="D118" s="14" t="s">
        <v>19</v>
      </c>
      <c r="E118" s="18" t="s">
        <v>351</v>
      </c>
      <c r="F118" s="14" t="s">
        <v>24</v>
      </c>
      <c r="G118" s="20">
        <f>156000+531.62</f>
        <v>156531.62</v>
      </c>
    </row>
    <row r="119" spans="1:7" ht="51.75" customHeight="1">
      <c r="A119" s="33" t="s">
        <v>354</v>
      </c>
      <c r="B119" s="14" t="s">
        <v>14</v>
      </c>
      <c r="C119" s="14" t="s">
        <v>28</v>
      </c>
      <c r="D119" s="14" t="s">
        <v>19</v>
      </c>
      <c r="E119" s="18" t="s">
        <v>351</v>
      </c>
      <c r="F119" s="14" t="s">
        <v>26</v>
      </c>
      <c r="G119" s="20">
        <v>1500</v>
      </c>
    </row>
    <row r="120" spans="1:7" s="7" customFormat="1" ht="36" customHeight="1">
      <c r="A120" s="10" t="s">
        <v>105</v>
      </c>
      <c r="B120" s="4" t="s">
        <v>58</v>
      </c>
      <c r="C120" s="4" t="s">
        <v>15</v>
      </c>
      <c r="D120" s="4" t="s">
        <v>15</v>
      </c>
      <c r="E120" s="4" t="s">
        <v>16</v>
      </c>
      <c r="F120" s="4" t="s">
        <v>17</v>
      </c>
      <c r="G120" s="21">
        <f>SUM(G121:G127)</f>
        <v>2977229.6799999997</v>
      </c>
    </row>
    <row r="121" spans="1:7" s="7" customFormat="1" ht="89.25" customHeight="1">
      <c r="A121" s="46" t="s">
        <v>211</v>
      </c>
      <c r="B121" s="14" t="s">
        <v>58</v>
      </c>
      <c r="C121" s="14" t="s">
        <v>18</v>
      </c>
      <c r="D121" s="14" t="s">
        <v>40</v>
      </c>
      <c r="E121" s="14" t="s">
        <v>205</v>
      </c>
      <c r="F121" s="14" t="s">
        <v>24</v>
      </c>
      <c r="G121" s="16">
        <v>3000</v>
      </c>
    </row>
    <row r="122" spans="1:7" s="7" customFormat="1" ht="84" customHeight="1">
      <c r="A122" s="31" t="s">
        <v>212</v>
      </c>
      <c r="B122" s="14" t="s">
        <v>58</v>
      </c>
      <c r="C122" s="14" t="s">
        <v>18</v>
      </c>
      <c r="D122" s="14" t="s">
        <v>40</v>
      </c>
      <c r="E122" s="14" t="s">
        <v>206</v>
      </c>
      <c r="F122" s="14" t="s">
        <v>24</v>
      </c>
      <c r="G122" s="16">
        <v>6000</v>
      </c>
    </row>
    <row r="123" spans="1:7" ht="124.5" customHeight="1">
      <c r="A123" s="35" t="s">
        <v>200</v>
      </c>
      <c r="B123" s="14" t="s">
        <v>58</v>
      </c>
      <c r="C123" s="14" t="s">
        <v>18</v>
      </c>
      <c r="D123" s="14" t="s">
        <v>40</v>
      </c>
      <c r="E123" s="18" t="s">
        <v>61</v>
      </c>
      <c r="F123" s="14" t="s">
        <v>21</v>
      </c>
      <c r="G123" s="20">
        <f>1366654.98+13421.63</f>
        <v>1380076.6099999999</v>
      </c>
    </row>
    <row r="124" spans="1:7" ht="71.25" customHeight="1">
      <c r="A124" s="36" t="s">
        <v>106</v>
      </c>
      <c r="B124" s="14" t="s">
        <v>58</v>
      </c>
      <c r="C124" s="14" t="s">
        <v>18</v>
      </c>
      <c r="D124" s="14" t="s">
        <v>40</v>
      </c>
      <c r="E124" s="18" t="s">
        <v>61</v>
      </c>
      <c r="F124" s="14" t="s">
        <v>24</v>
      </c>
      <c r="G124" s="20">
        <v>366446</v>
      </c>
    </row>
    <row r="125" spans="1:7" ht="54.75" customHeight="1">
      <c r="A125" s="36" t="s">
        <v>107</v>
      </c>
      <c r="B125" s="14" t="s">
        <v>58</v>
      </c>
      <c r="C125" s="25" t="s">
        <v>18</v>
      </c>
      <c r="D125" s="14" t="s">
        <v>40</v>
      </c>
      <c r="E125" s="18" t="s">
        <v>61</v>
      </c>
      <c r="F125" s="14" t="s">
        <v>26</v>
      </c>
      <c r="G125" s="20">
        <v>6000</v>
      </c>
    </row>
    <row r="126" spans="1:7" ht="124.5" customHeight="1">
      <c r="A126" s="35" t="s">
        <v>108</v>
      </c>
      <c r="B126" s="25" t="s">
        <v>58</v>
      </c>
      <c r="C126" s="14" t="s">
        <v>18</v>
      </c>
      <c r="D126" s="25" t="s">
        <v>40</v>
      </c>
      <c r="E126" s="18" t="s">
        <v>62</v>
      </c>
      <c r="F126" s="25" t="s">
        <v>21</v>
      </c>
      <c r="G126" s="20">
        <v>72000</v>
      </c>
    </row>
    <row r="127" spans="1:7" ht="104.25" customHeight="1">
      <c r="A127" s="35" t="s">
        <v>59</v>
      </c>
      <c r="B127" s="14" t="s">
        <v>58</v>
      </c>
      <c r="C127" s="14" t="s">
        <v>18</v>
      </c>
      <c r="D127" s="14" t="s">
        <v>40</v>
      </c>
      <c r="E127" s="18" t="s">
        <v>60</v>
      </c>
      <c r="F127" s="14" t="s">
        <v>21</v>
      </c>
      <c r="G127" s="20">
        <f>1132392.52+11314.55</f>
        <v>1143707.07</v>
      </c>
    </row>
    <row r="128" spans="1:7" s="11" customFormat="1" ht="51" customHeight="1">
      <c r="A128" s="10" t="s">
        <v>227</v>
      </c>
      <c r="B128" s="4" t="s">
        <v>63</v>
      </c>
      <c r="C128" s="4" t="s">
        <v>15</v>
      </c>
      <c r="D128" s="4" t="s">
        <v>15</v>
      </c>
      <c r="E128" s="4" t="s">
        <v>16</v>
      </c>
      <c r="F128" s="4" t="s">
        <v>17</v>
      </c>
      <c r="G128" s="21">
        <f>SUM(G129:G133)</f>
        <v>7016146.1099999994</v>
      </c>
    </row>
    <row r="129" spans="1:7" ht="144" customHeight="1">
      <c r="A129" s="22" t="s">
        <v>119</v>
      </c>
      <c r="B129" s="14" t="s">
        <v>63</v>
      </c>
      <c r="C129" s="14" t="s">
        <v>18</v>
      </c>
      <c r="D129" s="14" t="s">
        <v>34</v>
      </c>
      <c r="E129" s="18" t="s">
        <v>23</v>
      </c>
      <c r="F129" s="14" t="s">
        <v>21</v>
      </c>
      <c r="G129" s="20">
        <f>6132044.27+69645.22</f>
        <v>6201689.4899999993</v>
      </c>
    </row>
    <row r="130" spans="1:7" ht="109.5" customHeight="1">
      <c r="A130" s="22" t="s">
        <v>120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24</v>
      </c>
      <c r="G130" s="20">
        <f>741844.42+22612.2</f>
        <v>764456.62</v>
      </c>
    </row>
    <row r="131" spans="1:7" ht="84.75" customHeight="1">
      <c r="A131" s="22" t="s">
        <v>25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26</v>
      </c>
      <c r="G131" s="20">
        <v>2000</v>
      </c>
    </row>
    <row r="132" spans="1:7" ht="84.75" customHeight="1">
      <c r="A132" s="31" t="s">
        <v>212</v>
      </c>
      <c r="B132" s="14" t="s">
        <v>63</v>
      </c>
      <c r="C132" s="14" t="s">
        <v>18</v>
      </c>
      <c r="D132" s="14" t="s">
        <v>34</v>
      </c>
      <c r="E132" s="18" t="s">
        <v>206</v>
      </c>
      <c r="F132" s="14" t="s">
        <v>24</v>
      </c>
      <c r="G132" s="20">
        <v>40000</v>
      </c>
    </row>
    <row r="133" spans="1:7" ht="104.25" customHeight="1">
      <c r="A133" s="34" t="s">
        <v>104</v>
      </c>
      <c r="B133" s="14" t="s">
        <v>63</v>
      </c>
      <c r="C133" s="14" t="s">
        <v>42</v>
      </c>
      <c r="D133" s="14" t="s">
        <v>27</v>
      </c>
      <c r="E133" s="18" t="s">
        <v>91</v>
      </c>
      <c r="F133" s="14" t="s">
        <v>24</v>
      </c>
      <c r="G133" s="20">
        <v>8000</v>
      </c>
    </row>
    <row r="134" spans="1:7" s="11" customFormat="1" ht="37.5">
      <c r="A134" s="10" t="s">
        <v>109</v>
      </c>
      <c r="B134" s="4" t="s">
        <v>64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SUM(G135:G215)</f>
        <v>248771073.85999998</v>
      </c>
    </row>
    <row r="135" spans="1:7" ht="112.5">
      <c r="A135" s="22" t="s">
        <v>110</v>
      </c>
      <c r="B135" s="14" t="s">
        <v>64</v>
      </c>
      <c r="C135" s="14" t="s">
        <v>42</v>
      </c>
      <c r="D135" s="14" t="s">
        <v>18</v>
      </c>
      <c r="E135" s="18" t="s">
        <v>66</v>
      </c>
      <c r="F135" s="14" t="s">
        <v>33</v>
      </c>
      <c r="G135" s="20">
        <f>28477991.16-400000+622133.85</f>
        <v>28700125.010000002</v>
      </c>
    </row>
    <row r="136" spans="1:7" ht="89.25" customHeight="1">
      <c r="A136" s="22" t="s">
        <v>157</v>
      </c>
      <c r="B136" s="14" t="s">
        <v>64</v>
      </c>
      <c r="C136" s="14" t="s">
        <v>42</v>
      </c>
      <c r="D136" s="14" t="s">
        <v>18</v>
      </c>
      <c r="E136" s="18" t="s">
        <v>67</v>
      </c>
      <c r="F136" s="14" t="s">
        <v>33</v>
      </c>
      <c r="G136" s="20">
        <v>30000</v>
      </c>
    </row>
    <row r="137" spans="1:7" ht="180.75" customHeight="1">
      <c r="A137" s="22" t="s">
        <v>307</v>
      </c>
      <c r="B137" s="30" t="s">
        <v>64</v>
      </c>
      <c r="C137" s="17" t="s">
        <v>42</v>
      </c>
      <c r="D137" s="17" t="s">
        <v>18</v>
      </c>
      <c r="E137" s="17" t="s">
        <v>234</v>
      </c>
      <c r="F137" s="17" t="s">
        <v>33</v>
      </c>
      <c r="G137" s="20">
        <v>38079082</v>
      </c>
    </row>
    <row r="138" spans="1:7" ht="92.25" customHeight="1">
      <c r="A138" s="22" t="s">
        <v>69</v>
      </c>
      <c r="B138" s="14" t="s">
        <v>64</v>
      </c>
      <c r="C138" s="14" t="s">
        <v>42</v>
      </c>
      <c r="D138" s="14" t="s">
        <v>18</v>
      </c>
      <c r="E138" s="18" t="s">
        <v>68</v>
      </c>
      <c r="F138" s="14" t="s">
        <v>33</v>
      </c>
      <c r="G138" s="20">
        <v>490200</v>
      </c>
    </row>
    <row r="139" spans="1:7" ht="92.25" customHeight="1">
      <c r="A139" s="32" t="s">
        <v>373</v>
      </c>
      <c r="B139" s="14" t="s">
        <v>64</v>
      </c>
      <c r="C139" s="14" t="s">
        <v>42</v>
      </c>
      <c r="D139" s="14" t="s">
        <v>18</v>
      </c>
      <c r="E139" s="18" t="s">
        <v>374</v>
      </c>
      <c r="F139" s="18">
        <v>600</v>
      </c>
      <c r="G139" s="20">
        <v>810000</v>
      </c>
    </row>
    <row r="140" spans="1:7" ht="206.25">
      <c r="A140" s="22" t="s">
        <v>183</v>
      </c>
      <c r="B140" s="14" t="s">
        <v>64</v>
      </c>
      <c r="C140" s="14" t="s">
        <v>42</v>
      </c>
      <c r="D140" s="14" t="s">
        <v>18</v>
      </c>
      <c r="E140" s="23" t="s">
        <v>182</v>
      </c>
      <c r="F140" s="18">
        <v>600</v>
      </c>
      <c r="G140" s="20">
        <v>491895</v>
      </c>
    </row>
    <row r="141" spans="1:7" ht="150">
      <c r="A141" s="22" t="s">
        <v>65</v>
      </c>
      <c r="B141" s="14" t="s">
        <v>64</v>
      </c>
      <c r="C141" s="14" t="s">
        <v>42</v>
      </c>
      <c r="D141" s="14" t="s">
        <v>19</v>
      </c>
      <c r="E141" s="18" t="s">
        <v>66</v>
      </c>
      <c r="F141" s="14" t="s">
        <v>21</v>
      </c>
      <c r="G141" s="20">
        <f>1705672.08-758076.48+51715.44</f>
        <v>999311.04</v>
      </c>
    </row>
    <row r="142" spans="1:7" ht="112.5">
      <c r="A142" s="31" t="s">
        <v>156</v>
      </c>
      <c r="B142" s="14" t="s">
        <v>64</v>
      </c>
      <c r="C142" s="14" t="s">
        <v>42</v>
      </c>
      <c r="D142" s="14" t="s">
        <v>19</v>
      </c>
      <c r="E142" s="18" t="s">
        <v>66</v>
      </c>
      <c r="F142" s="14" t="s">
        <v>24</v>
      </c>
      <c r="G142" s="20">
        <f>674800-58100</f>
        <v>616700</v>
      </c>
    </row>
    <row r="143" spans="1:7" ht="168.75">
      <c r="A143" s="22" t="s">
        <v>158</v>
      </c>
      <c r="B143" s="14" t="s">
        <v>64</v>
      </c>
      <c r="C143" s="14" t="s">
        <v>42</v>
      </c>
      <c r="D143" s="14" t="s">
        <v>19</v>
      </c>
      <c r="E143" s="18" t="s">
        <v>74</v>
      </c>
      <c r="F143" s="14" t="s">
        <v>21</v>
      </c>
      <c r="G143" s="20">
        <f>5713709.63-180658.58+456794.36-333103.68</f>
        <v>5656741.7300000004</v>
      </c>
    </row>
    <row r="144" spans="1:7" ht="131.25">
      <c r="A144" s="22" t="s">
        <v>159</v>
      </c>
      <c r="B144" s="14" t="s">
        <v>64</v>
      </c>
      <c r="C144" s="14" t="s">
        <v>42</v>
      </c>
      <c r="D144" s="14" t="s">
        <v>19</v>
      </c>
      <c r="E144" s="18" t="s">
        <v>74</v>
      </c>
      <c r="F144" s="14" t="s">
        <v>24</v>
      </c>
      <c r="G144" s="20">
        <f>11392100+220658.58+1230961.82+174.32</f>
        <v>12843894.720000001</v>
      </c>
    </row>
    <row r="145" spans="1:8" ht="131.25">
      <c r="A145" s="22" t="s">
        <v>75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33</v>
      </c>
      <c r="G145" s="20">
        <f>11621578.91+494000+116876.35+63979.66</f>
        <v>12296434.92</v>
      </c>
    </row>
    <row r="146" spans="1:8" ht="112.5">
      <c r="A146" s="22" t="s">
        <v>111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26</v>
      </c>
      <c r="G146" s="20">
        <f>289900+21448.4</f>
        <v>311348.40000000002</v>
      </c>
    </row>
    <row r="147" spans="1:8" ht="97.5" customHeight="1">
      <c r="A147" s="32" t="s">
        <v>451</v>
      </c>
      <c r="B147" s="14" t="s">
        <v>64</v>
      </c>
      <c r="C147" s="14" t="s">
        <v>42</v>
      </c>
      <c r="D147" s="14" t="s">
        <v>19</v>
      </c>
      <c r="E147" s="18" t="s">
        <v>452</v>
      </c>
      <c r="F147" s="14" t="s">
        <v>24</v>
      </c>
      <c r="G147" s="20">
        <v>50000</v>
      </c>
    </row>
    <row r="148" spans="1:8" ht="270.75" customHeight="1">
      <c r="A148" s="32" t="s">
        <v>464</v>
      </c>
      <c r="B148" s="14" t="s">
        <v>64</v>
      </c>
      <c r="C148" s="14" t="s">
        <v>42</v>
      </c>
      <c r="D148" s="14" t="s">
        <v>19</v>
      </c>
      <c r="E148" s="18" t="s">
        <v>355</v>
      </c>
      <c r="F148" s="14" t="s">
        <v>21</v>
      </c>
      <c r="G148" s="20">
        <v>4452840</v>
      </c>
    </row>
    <row r="149" spans="1:8" ht="234" customHeight="1">
      <c r="A149" s="32" t="s">
        <v>465</v>
      </c>
      <c r="B149" s="14" t="s">
        <v>64</v>
      </c>
      <c r="C149" s="14" t="s">
        <v>42</v>
      </c>
      <c r="D149" s="14" t="s">
        <v>19</v>
      </c>
      <c r="E149" s="18" t="s">
        <v>355</v>
      </c>
      <c r="F149" s="14" t="s">
        <v>33</v>
      </c>
      <c r="G149" s="20">
        <v>3984120</v>
      </c>
    </row>
    <row r="150" spans="1:8" ht="262.5">
      <c r="A150" s="22" t="s">
        <v>236</v>
      </c>
      <c r="B150" s="14" t="s">
        <v>64</v>
      </c>
      <c r="C150" s="14" t="s">
        <v>42</v>
      </c>
      <c r="D150" s="14" t="s">
        <v>19</v>
      </c>
      <c r="E150" s="18" t="s">
        <v>235</v>
      </c>
      <c r="F150" s="14" t="s">
        <v>21</v>
      </c>
      <c r="G150" s="20">
        <v>39794044</v>
      </c>
      <c r="H150" s="44"/>
    </row>
    <row r="151" spans="1:8" ht="225">
      <c r="A151" s="22" t="s">
        <v>237</v>
      </c>
      <c r="B151" s="14" t="s">
        <v>64</v>
      </c>
      <c r="C151" s="14" t="s">
        <v>42</v>
      </c>
      <c r="D151" s="14" t="s">
        <v>19</v>
      </c>
      <c r="E151" s="18" t="s">
        <v>235</v>
      </c>
      <c r="F151" s="14" t="s">
        <v>24</v>
      </c>
      <c r="G151" s="20">
        <v>863516</v>
      </c>
    </row>
    <row r="152" spans="1:8" ht="225">
      <c r="A152" s="22" t="s">
        <v>238</v>
      </c>
      <c r="B152" s="14" t="s">
        <v>64</v>
      </c>
      <c r="C152" s="14" t="s">
        <v>42</v>
      </c>
      <c r="D152" s="14" t="s">
        <v>19</v>
      </c>
      <c r="E152" s="18" t="s">
        <v>235</v>
      </c>
      <c r="F152" s="14" t="s">
        <v>33</v>
      </c>
      <c r="G152" s="20">
        <v>40320278</v>
      </c>
    </row>
    <row r="153" spans="1:8" ht="81" customHeight="1">
      <c r="A153" s="22" t="s">
        <v>70</v>
      </c>
      <c r="B153" s="14" t="s">
        <v>64</v>
      </c>
      <c r="C153" s="14" t="s">
        <v>42</v>
      </c>
      <c r="D153" s="14" t="s">
        <v>19</v>
      </c>
      <c r="E153" s="18" t="s">
        <v>71</v>
      </c>
      <c r="F153" s="14" t="s">
        <v>33</v>
      </c>
      <c r="G153" s="20">
        <f>3676786.16+186174.72+333103.68</f>
        <v>4196064.5600000005</v>
      </c>
    </row>
    <row r="154" spans="1:8" ht="90.75" customHeight="1">
      <c r="A154" s="22" t="s">
        <v>98</v>
      </c>
      <c r="B154" s="14" t="s">
        <v>64</v>
      </c>
      <c r="C154" s="14" t="s">
        <v>42</v>
      </c>
      <c r="D154" s="14" t="s">
        <v>19</v>
      </c>
      <c r="E154" s="18" t="s">
        <v>72</v>
      </c>
      <c r="F154" s="14" t="s">
        <v>24</v>
      </c>
      <c r="G154" s="20">
        <v>553200</v>
      </c>
    </row>
    <row r="155" spans="1:8" ht="93.75">
      <c r="A155" s="22" t="s">
        <v>73</v>
      </c>
      <c r="B155" s="14" t="s">
        <v>64</v>
      </c>
      <c r="C155" s="14" t="s">
        <v>42</v>
      </c>
      <c r="D155" s="14" t="s">
        <v>19</v>
      </c>
      <c r="E155" s="18" t="s">
        <v>72</v>
      </c>
      <c r="F155" s="14" t="s">
        <v>33</v>
      </c>
      <c r="G155" s="20">
        <v>305000</v>
      </c>
    </row>
    <row r="156" spans="1:8" ht="85.5" customHeight="1">
      <c r="A156" s="40" t="s">
        <v>302</v>
      </c>
      <c r="B156" s="14" t="s">
        <v>64</v>
      </c>
      <c r="C156" s="14" t="s">
        <v>42</v>
      </c>
      <c r="D156" s="14" t="s">
        <v>19</v>
      </c>
      <c r="E156" s="18" t="s">
        <v>300</v>
      </c>
      <c r="F156" s="14" t="s">
        <v>24</v>
      </c>
      <c r="G156" s="20">
        <f>260000+1770</f>
        <v>261770</v>
      </c>
    </row>
    <row r="157" spans="1:8" ht="93" customHeight="1">
      <c r="A157" s="40" t="s">
        <v>303</v>
      </c>
      <c r="B157" s="14" t="s">
        <v>64</v>
      </c>
      <c r="C157" s="14" t="s">
        <v>42</v>
      </c>
      <c r="D157" s="14" t="s">
        <v>19</v>
      </c>
      <c r="E157" s="18" t="s">
        <v>300</v>
      </c>
      <c r="F157" s="14" t="s">
        <v>33</v>
      </c>
      <c r="G157" s="20">
        <v>553122.17000000004</v>
      </c>
    </row>
    <row r="158" spans="1:8" ht="93" customHeight="1">
      <c r="A158" s="32" t="s">
        <v>375</v>
      </c>
      <c r="B158" s="14" t="s">
        <v>64</v>
      </c>
      <c r="C158" s="14" t="s">
        <v>42</v>
      </c>
      <c r="D158" s="14" t="s">
        <v>19</v>
      </c>
      <c r="E158" s="18" t="s">
        <v>380</v>
      </c>
      <c r="F158" s="18">
        <v>200</v>
      </c>
      <c r="G158" s="20">
        <v>500000</v>
      </c>
    </row>
    <row r="159" spans="1:8" ht="106.5" customHeight="1">
      <c r="A159" s="33" t="s">
        <v>377</v>
      </c>
      <c r="B159" s="14" t="s">
        <v>64</v>
      </c>
      <c r="C159" s="14" t="s">
        <v>42</v>
      </c>
      <c r="D159" s="14" t="s">
        <v>19</v>
      </c>
      <c r="E159" s="18" t="s">
        <v>381</v>
      </c>
      <c r="F159" s="18">
        <v>200</v>
      </c>
      <c r="G159" s="20">
        <v>418694</v>
      </c>
    </row>
    <row r="160" spans="1:8" ht="96.75" customHeight="1">
      <c r="A160" s="33" t="s">
        <v>410</v>
      </c>
      <c r="B160" s="14" t="s">
        <v>64</v>
      </c>
      <c r="C160" s="14" t="s">
        <v>42</v>
      </c>
      <c r="D160" s="14" t="s">
        <v>19</v>
      </c>
      <c r="E160" s="18" t="s">
        <v>382</v>
      </c>
      <c r="F160" s="18">
        <v>200</v>
      </c>
      <c r="G160" s="20">
        <v>120000</v>
      </c>
    </row>
    <row r="161" spans="1:8" ht="93.75" customHeight="1">
      <c r="A161" s="33" t="s">
        <v>379</v>
      </c>
      <c r="B161" s="14" t="s">
        <v>64</v>
      </c>
      <c r="C161" s="14" t="s">
        <v>42</v>
      </c>
      <c r="D161" s="14" t="s">
        <v>19</v>
      </c>
      <c r="E161" s="18" t="s">
        <v>382</v>
      </c>
      <c r="F161" s="18">
        <v>600</v>
      </c>
      <c r="G161" s="20">
        <v>710000</v>
      </c>
    </row>
    <row r="162" spans="1:8" ht="99.75" customHeight="1">
      <c r="A162" s="32" t="s">
        <v>376</v>
      </c>
      <c r="B162" s="14" t="s">
        <v>64</v>
      </c>
      <c r="C162" s="14" t="s">
        <v>42</v>
      </c>
      <c r="D162" s="14" t="s">
        <v>19</v>
      </c>
      <c r="E162" s="18" t="s">
        <v>408</v>
      </c>
      <c r="F162" s="18">
        <v>600</v>
      </c>
      <c r="G162" s="20">
        <v>600000</v>
      </c>
    </row>
    <row r="163" spans="1:8" ht="127.5" customHeight="1">
      <c r="A163" s="33" t="s">
        <v>378</v>
      </c>
      <c r="B163" s="14" t="s">
        <v>64</v>
      </c>
      <c r="C163" s="14" t="s">
        <v>42</v>
      </c>
      <c r="D163" s="14" t="s">
        <v>19</v>
      </c>
      <c r="E163" s="18" t="s">
        <v>409</v>
      </c>
      <c r="F163" s="18">
        <v>600</v>
      </c>
      <c r="G163" s="20">
        <v>418694</v>
      </c>
    </row>
    <row r="164" spans="1:8" ht="82.5" customHeight="1">
      <c r="A164" s="33" t="s">
        <v>444</v>
      </c>
      <c r="B164" s="14" t="s">
        <v>64</v>
      </c>
      <c r="C164" s="14" t="s">
        <v>42</v>
      </c>
      <c r="D164" s="14" t="s">
        <v>19</v>
      </c>
      <c r="E164" s="18" t="s">
        <v>448</v>
      </c>
      <c r="F164" s="18">
        <v>600</v>
      </c>
      <c r="G164" s="20">
        <v>433016</v>
      </c>
    </row>
    <row r="165" spans="1:8" ht="87.75" customHeight="1">
      <c r="A165" s="33" t="s">
        <v>445</v>
      </c>
      <c r="B165" s="14" t="s">
        <v>64</v>
      </c>
      <c r="C165" s="14" t="s">
        <v>42</v>
      </c>
      <c r="D165" s="14" t="s">
        <v>19</v>
      </c>
      <c r="E165" s="18" t="s">
        <v>449</v>
      </c>
      <c r="F165" s="18">
        <v>600</v>
      </c>
      <c r="G165" s="20">
        <v>25000</v>
      </c>
    </row>
    <row r="166" spans="1:8" ht="126.75" customHeight="1">
      <c r="A166" s="33" t="s">
        <v>446</v>
      </c>
      <c r="B166" s="14" t="s">
        <v>64</v>
      </c>
      <c r="C166" s="14" t="s">
        <v>42</v>
      </c>
      <c r="D166" s="14" t="s">
        <v>19</v>
      </c>
      <c r="E166" s="18" t="s">
        <v>450</v>
      </c>
      <c r="F166" s="18">
        <v>200</v>
      </c>
      <c r="G166" s="20">
        <v>94171</v>
      </c>
    </row>
    <row r="167" spans="1:8" ht="123" customHeight="1">
      <c r="A167" s="33" t="s">
        <v>447</v>
      </c>
      <c r="B167" s="14" t="s">
        <v>64</v>
      </c>
      <c r="C167" s="14" t="s">
        <v>42</v>
      </c>
      <c r="D167" s="14" t="s">
        <v>19</v>
      </c>
      <c r="E167" s="18" t="s">
        <v>450</v>
      </c>
      <c r="F167" s="18">
        <v>600</v>
      </c>
      <c r="G167" s="20">
        <v>376684</v>
      </c>
    </row>
    <row r="168" spans="1:8" ht="111" customHeight="1">
      <c r="A168" s="33" t="s">
        <v>456</v>
      </c>
      <c r="B168" s="14" t="s">
        <v>64</v>
      </c>
      <c r="C168" s="14" t="s">
        <v>42</v>
      </c>
      <c r="D168" s="14" t="s">
        <v>19</v>
      </c>
      <c r="E168" s="18" t="s">
        <v>453</v>
      </c>
      <c r="F168" s="18">
        <v>600</v>
      </c>
      <c r="G168" s="20">
        <v>180000</v>
      </c>
    </row>
    <row r="169" spans="1:8" ht="111" customHeight="1">
      <c r="A169" s="33" t="s">
        <v>457</v>
      </c>
      <c r="B169" s="14" t="s">
        <v>64</v>
      </c>
      <c r="C169" s="14" t="s">
        <v>42</v>
      </c>
      <c r="D169" s="14" t="s">
        <v>19</v>
      </c>
      <c r="E169" s="18" t="s">
        <v>454</v>
      </c>
      <c r="F169" s="18">
        <v>200</v>
      </c>
      <c r="G169" s="20">
        <v>25000</v>
      </c>
    </row>
    <row r="170" spans="1:8" ht="96" customHeight="1">
      <c r="A170" s="33" t="s">
        <v>458</v>
      </c>
      <c r="B170" s="14" t="s">
        <v>64</v>
      </c>
      <c r="C170" s="14" t="s">
        <v>42</v>
      </c>
      <c r="D170" s="14" t="s">
        <v>19</v>
      </c>
      <c r="E170" s="18" t="s">
        <v>455</v>
      </c>
      <c r="F170" s="18">
        <v>200</v>
      </c>
      <c r="G170" s="20">
        <v>3199760</v>
      </c>
    </row>
    <row r="171" spans="1:8" ht="93" customHeight="1">
      <c r="A171" s="33" t="s">
        <v>365</v>
      </c>
      <c r="B171" s="14" t="s">
        <v>64</v>
      </c>
      <c r="C171" s="14" t="s">
        <v>42</v>
      </c>
      <c r="D171" s="14" t="s">
        <v>19</v>
      </c>
      <c r="E171" s="18" t="s">
        <v>364</v>
      </c>
      <c r="F171" s="14" t="s">
        <v>24</v>
      </c>
      <c r="G171" s="20">
        <f>28567.18+3032924.4-26422.69</f>
        <v>3035068.89</v>
      </c>
    </row>
    <row r="172" spans="1:8" ht="93" customHeight="1">
      <c r="A172" s="33" t="s">
        <v>366</v>
      </c>
      <c r="B172" s="14" t="s">
        <v>64</v>
      </c>
      <c r="C172" s="14" t="s">
        <v>42</v>
      </c>
      <c r="D172" s="14" t="s">
        <v>19</v>
      </c>
      <c r="E172" s="18" t="s">
        <v>364</v>
      </c>
      <c r="F172" s="14" t="s">
        <v>33</v>
      </c>
      <c r="G172" s="20">
        <f>44891.28+4768645.2-41519.51</f>
        <v>4772016.9700000007</v>
      </c>
    </row>
    <row r="173" spans="1:8" ht="93" customHeight="1">
      <c r="A173" s="33" t="s">
        <v>397</v>
      </c>
      <c r="B173" s="14" t="s">
        <v>64</v>
      </c>
      <c r="C173" s="14" t="s">
        <v>42</v>
      </c>
      <c r="D173" s="14" t="s">
        <v>19</v>
      </c>
      <c r="E173" s="18" t="s">
        <v>396</v>
      </c>
      <c r="F173" s="14" t="s">
        <v>33</v>
      </c>
      <c r="G173" s="20">
        <v>1010101.01</v>
      </c>
    </row>
    <row r="174" spans="1:8" ht="132" customHeight="1">
      <c r="A174" s="33" t="s">
        <v>466</v>
      </c>
      <c r="B174" s="14" t="s">
        <v>64</v>
      </c>
      <c r="C174" s="14" t="s">
        <v>42</v>
      </c>
      <c r="D174" s="14" t="s">
        <v>19</v>
      </c>
      <c r="E174" s="18" t="s">
        <v>356</v>
      </c>
      <c r="F174" s="14" t="s">
        <v>24</v>
      </c>
      <c r="G174" s="20">
        <f>1127066.7-1126952.86+44.62+1568735.36</f>
        <v>1568893.82</v>
      </c>
      <c r="H174" s="44"/>
    </row>
    <row r="175" spans="1:8" ht="136.5" customHeight="1">
      <c r="A175" s="33" t="s">
        <v>467</v>
      </c>
      <c r="B175" s="14" t="s">
        <v>64</v>
      </c>
      <c r="C175" s="14" t="s">
        <v>42</v>
      </c>
      <c r="D175" s="14" t="s">
        <v>19</v>
      </c>
      <c r="E175" s="18" t="s">
        <v>357</v>
      </c>
      <c r="F175" s="14" t="s">
        <v>33</v>
      </c>
      <c r="G175" s="20">
        <f>1127066.7-1126952.87+44.63+1568735.36</f>
        <v>1568893.8199999998</v>
      </c>
    </row>
    <row r="176" spans="1:8" ht="102.75" customHeight="1">
      <c r="A176" s="33" t="s">
        <v>359</v>
      </c>
      <c r="B176" s="14" t="s">
        <v>64</v>
      </c>
      <c r="C176" s="14" t="s">
        <v>42</v>
      </c>
      <c r="D176" s="14" t="s">
        <v>19</v>
      </c>
      <c r="E176" s="18" t="s">
        <v>358</v>
      </c>
      <c r="F176" s="14" t="s">
        <v>33</v>
      </c>
      <c r="G176" s="20">
        <f>22612.2-22612.2+265.75+2630898.99</f>
        <v>2631164.7400000002</v>
      </c>
    </row>
    <row r="177" spans="1:7" ht="126.75" customHeight="1">
      <c r="A177" s="22" t="s">
        <v>194</v>
      </c>
      <c r="B177" s="14" t="s">
        <v>64</v>
      </c>
      <c r="C177" s="14" t="s">
        <v>42</v>
      </c>
      <c r="D177" s="14" t="s">
        <v>19</v>
      </c>
      <c r="E177" s="18" t="s">
        <v>78</v>
      </c>
      <c r="F177" s="14" t="s">
        <v>24</v>
      </c>
      <c r="G177" s="20">
        <v>20000</v>
      </c>
    </row>
    <row r="178" spans="1:7" ht="123.75" customHeight="1">
      <c r="A178" s="22" t="s">
        <v>193</v>
      </c>
      <c r="B178" s="14" t="s">
        <v>64</v>
      </c>
      <c r="C178" s="14" t="s">
        <v>42</v>
      </c>
      <c r="D178" s="14" t="s">
        <v>19</v>
      </c>
      <c r="E178" s="18" t="s">
        <v>78</v>
      </c>
      <c r="F178" s="14" t="s">
        <v>33</v>
      </c>
      <c r="G178" s="20">
        <v>20000</v>
      </c>
    </row>
    <row r="179" spans="1:7" ht="123.75" customHeight="1">
      <c r="A179" s="22" t="s">
        <v>411</v>
      </c>
      <c r="B179" s="14" t="s">
        <v>64</v>
      </c>
      <c r="C179" s="14" t="s">
        <v>42</v>
      </c>
      <c r="D179" s="14" t="s">
        <v>19</v>
      </c>
      <c r="E179" s="18" t="s">
        <v>31</v>
      </c>
      <c r="F179" s="14" t="s">
        <v>24</v>
      </c>
      <c r="G179" s="20">
        <v>160000</v>
      </c>
    </row>
    <row r="180" spans="1:7" ht="90" customHeight="1">
      <c r="A180" s="40" t="s">
        <v>304</v>
      </c>
      <c r="B180" s="14" t="s">
        <v>64</v>
      </c>
      <c r="C180" s="14" t="s">
        <v>42</v>
      </c>
      <c r="D180" s="14" t="s">
        <v>19</v>
      </c>
      <c r="E180" s="18" t="s">
        <v>206</v>
      </c>
      <c r="F180" s="14" t="s">
        <v>24</v>
      </c>
      <c r="G180" s="20">
        <v>44000</v>
      </c>
    </row>
    <row r="181" spans="1:7" ht="92.25" customHeight="1">
      <c r="A181" s="40" t="s">
        <v>305</v>
      </c>
      <c r="B181" s="14" t="s">
        <v>64</v>
      </c>
      <c r="C181" s="14" t="s">
        <v>42</v>
      </c>
      <c r="D181" s="14" t="s">
        <v>19</v>
      </c>
      <c r="E181" s="18" t="s">
        <v>206</v>
      </c>
      <c r="F181" s="14" t="s">
        <v>33</v>
      </c>
      <c r="G181" s="20">
        <v>35000</v>
      </c>
    </row>
    <row r="182" spans="1:7" ht="74.25" customHeight="1">
      <c r="A182" s="22" t="s">
        <v>76</v>
      </c>
      <c r="B182" s="14" t="s">
        <v>64</v>
      </c>
      <c r="C182" s="14" t="s">
        <v>42</v>
      </c>
      <c r="D182" s="14" t="s">
        <v>40</v>
      </c>
      <c r="E182" s="18" t="s">
        <v>77</v>
      </c>
      <c r="F182" s="14" t="s">
        <v>33</v>
      </c>
      <c r="G182" s="20">
        <f>9508392.37+682176.48+175831.68</f>
        <v>10366400.529999999</v>
      </c>
    </row>
    <row r="183" spans="1:7" ht="126" customHeight="1">
      <c r="A183" s="32" t="s">
        <v>369</v>
      </c>
      <c r="B183" s="14" t="s">
        <v>64</v>
      </c>
      <c r="C183" s="14" t="s">
        <v>42</v>
      </c>
      <c r="D183" s="14" t="s">
        <v>40</v>
      </c>
      <c r="E183" s="18" t="s">
        <v>367</v>
      </c>
      <c r="F183" s="14" t="s">
        <v>33</v>
      </c>
      <c r="G183" s="20">
        <f>2173267.12-189.57</f>
        <v>2173077.5500000003</v>
      </c>
    </row>
    <row r="184" spans="1:7" ht="144" customHeight="1">
      <c r="A184" s="32" t="s">
        <v>370</v>
      </c>
      <c r="B184" s="14" t="s">
        <v>64</v>
      </c>
      <c r="C184" s="14" t="s">
        <v>42</v>
      </c>
      <c r="D184" s="14" t="s">
        <v>40</v>
      </c>
      <c r="E184" s="18" t="s">
        <v>368</v>
      </c>
      <c r="F184" s="14" t="s">
        <v>33</v>
      </c>
      <c r="G184" s="20">
        <v>1300693.1599999999</v>
      </c>
    </row>
    <row r="185" spans="1:7" ht="132.75" customHeight="1">
      <c r="A185" s="22" t="s">
        <v>273</v>
      </c>
      <c r="B185" s="14" t="s">
        <v>64</v>
      </c>
      <c r="C185" s="14" t="s">
        <v>42</v>
      </c>
      <c r="D185" s="14" t="s">
        <v>40</v>
      </c>
      <c r="E185" s="18" t="s">
        <v>239</v>
      </c>
      <c r="F185" s="14" t="s">
        <v>33</v>
      </c>
      <c r="G185" s="20">
        <f>15608.32+189.57</f>
        <v>15797.89</v>
      </c>
    </row>
    <row r="186" spans="1:7" ht="93.75">
      <c r="A186" s="22" t="s">
        <v>217</v>
      </c>
      <c r="B186" s="14" t="s">
        <v>64</v>
      </c>
      <c r="C186" s="14" t="s">
        <v>42</v>
      </c>
      <c r="D186" s="14" t="s">
        <v>40</v>
      </c>
      <c r="E186" s="18" t="s">
        <v>201</v>
      </c>
      <c r="F186" s="14" t="s">
        <v>33</v>
      </c>
      <c r="G186" s="20">
        <v>151600</v>
      </c>
    </row>
    <row r="187" spans="1:7" ht="128.25" customHeight="1">
      <c r="A187" s="22" t="s">
        <v>99</v>
      </c>
      <c r="B187" s="14" t="s">
        <v>64</v>
      </c>
      <c r="C187" s="14" t="s">
        <v>42</v>
      </c>
      <c r="D187" s="14" t="s">
        <v>27</v>
      </c>
      <c r="E187" s="18" t="s">
        <v>80</v>
      </c>
      <c r="F187" s="14" t="s">
        <v>24</v>
      </c>
      <c r="G187" s="20">
        <v>30000</v>
      </c>
    </row>
    <row r="188" spans="1:7" ht="129.75" customHeight="1">
      <c r="A188" s="22" t="s">
        <v>81</v>
      </c>
      <c r="B188" s="14" t="s">
        <v>64</v>
      </c>
      <c r="C188" s="14" t="s">
        <v>42</v>
      </c>
      <c r="D188" s="14" t="s">
        <v>27</v>
      </c>
      <c r="E188" s="18" t="s">
        <v>80</v>
      </c>
      <c r="F188" s="14" t="s">
        <v>33</v>
      </c>
      <c r="G188" s="20">
        <v>20000</v>
      </c>
    </row>
    <row r="189" spans="1:7" ht="105" customHeight="1">
      <c r="A189" s="34" t="s">
        <v>104</v>
      </c>
      <c r="B189" s="14" t="s">
        <v>64</v>
      </c>
      <c r="C189" s="14" t="s">
        <v>42</v>
      </c>
      <c r="D189" s="14" t="s">
        <v>27</v>
      </c>
      <c r="E189" s="18" t="s">
        <v>91</v>
      </c>
      <c r="F189" s="14" t="s">
        <v>24</v>
      </c>
      <c r="G189" s="20">
        <v>8000</v>
      </c>
    </row>
    <row r="190" spans="1:7" ht="84.75" customHeight="1">
      <c r="A190" s="41" t="s">
        <v>306</v>
      </c>
      <c r="B190" s="14" t="s">
        <v>64</v>
      </c>
      <c r="C190" s="14" t="s">
        <v>42</v>
      </c>
      <c r="D190" s="14" t="s">
        <v>42</v>
      </c>
      <c r="E190" s="18" t="s">
        <v>174</v>
      </c>
      <c r="F190" s="14" t="s">
        <v>33</v>
      </c>
      <c r="G190" s="20">
        <v>22100</v>
      </c>
    </row>
    <row r="191" spans="1:7" ht="90.75" customHeight="1">
      <c r="A191" s="22" t="s">
        <v>272</v>
      </c>
      <c r="B191" s="14" t="s">
        <v>64</v>
      </c>
      <c r="C191" s="14" t="s">
        <v>42</v>
      </c>
      <c r="D191" s="14" t="s">
        <v>42</v>
      </c>
      <c r="E191" s="23" t="s">
        <v>82</v>
      </c>
      <c r="F191" s="18">
        <v>200</v>
      </c>
      <c r="G191" s="20">
        <f>170660+140910-2030-124047</f>
        <v>185493</v>
      </c>
    </row>
    <row r="192" spans="1:7" ht="111" customHeight="1">
      <c r="A192" s="22" t="s">
        <v>271</v>
      </c>
      <c r="B192" s="14" t="s">
        <v>64</v>
      </c>
      <c r="C192" s="14" t="s">
        <v>42</v>
      </c>
      <c r="D192" s="14" t="s">
        <v>42</v>
      </c>
      <c r="E192" s="23" t="s">
        <v>82</v>
      </c>
      <c r="F192" s="18">
        <v>600</v>
      </c>
      <c r="G192" s="20">
        <f>445137+124047</f>
        <v>569184</v>
      </c>
    </row>
    <row r="193" spans="1:7" ht="107.25" customHeight="1">
      <c r="A193" s="22" t="s">
        <v>184</v>
      </c>
      <c r="B193" s="14" t="s">
        <v>64</v>
      </c>
      <c r="C193" s="14" t="s">
        <v>42</v>
      </c>
      <c r="D193" s="14" t="s">
        <v>42</v>
      </c>
      <c r="E193" s="23" t="s">
        <v>185</v>
      </c>
      <c r="F193" s="18">
        <v>200</v>
      </c>
      <c r="G193" s="20">
        <v>50820</v>
      </c>
    </row>
    <row r="194" spans="1:7" ht="123" customHeight="1">
      <c r="A194" s="22" t="s">
        <v>160</v>
      </c>
      <c r="B194" s="14" t="s">
        <v>64</v>
      </c>
      <c r="C194" s="14" t="s">
        <v>42</v>
      </c>
      <c r="D194" s="14" t="s">
        <v>42</v>
      </c>
      <c r="E194" s="18" t="s">
        <v>83</v>
      </c>
      <c r="F194" s="14" t="s">
        <v>24</v>
      </c>
      <c r="G194" s="20">
        <v>19590</v>
      </c>
    </row>
    <row r="195" spans="1:7" ht="131.25">
      <c r="A195" s="22" t="s">
        <v>228</v>
      </c>
      <c r="B195" s="14" t="s">
        <v>64</v>
      </c>
      <c r="C195" s="14" t="s">
        <v>42</v>
      </c>
      <c r="D195" s="14" t="s">
        <v>42</v>
      </c>
      <c r="E195" s="18" t="s">
        <v>83</v>
      </c>
      <c r="F195" s="14" t="s">
        <v>33</v>
      </c>
      <c r="G195" s="20">
        <v>65000</v>
      </c>
    </row>
    <row r="196" spans="1:7" ht="107.25" customHeight="1">
      <c r="A196" s="22" t="s">
        <v>146</v>
      </c>
      <c r="B196" s="14" t="s">
        <v>64</v>
      </c>
      <c r="C196" s="14" t="s">
        <v>42</v>
      </c>
      <c r="D196" s="14" t="s">
        <v>42</v>
      </c>
      <c r="E196" s="18" t="s">
        <v>45</v>
      </c>
      <c r="F196" s="14" t="s">
        <v>24</v>
      </c>
      <c r="G196" s="20">
        <f>15000-10000</f>
        <v>5000</v>
      </c>
    </row>
    <row r="197" spans="1:7" ht="106.5" customHeight="1">
      <c r="A197" s="22" t="s">
        <v>229</v>
      </c>
      <c r="B197" s="14" t="s">
        <v>64</v>
      </c>
      <c r="C197" s="14" t="s">
        <v>42</v>
      </c>
      <c r="D197" s="14" t="s">
        <v>42</v>
      </c>
      <c r="E197" s="18" t="s">
        <v>219</v>
      </c>
      <c r="F197" s="14" t="s">
        <v>33</v>
      </c>
      <c r="G197" s="20">
        <v>10000</v>
      </c>
    </row>
    <row r="198" spans="1:7" ht="90.75" customHeight="1">
      <c r="A198" s="22" t="s">
        <v>100</v>
      </c>
      <c r="B198" s="14" t="s">
        <v>64</v>
      </c>
      <c r="C198" s="14" t="s">
        <v>42</v>
      </c>
      <c r="D198" s="14" t="s">
        <v>42</v>
      </c>
      <c r="E198" s="18" t="s">
        <v>161</v>
      </c>
      <c r="F198" s="14" t="s">
        <v>24</v>
      </c>
      <c r="G198" s="20">
        <v>18800</v>
      </c>
    </row>
    <row r="199" spans="1:7" ht="106.5" customHeight="1">
      <c r="A199" s="31" t="s">
        <v>301</v>
      </c>
      <c r="B199" s="14" t="s">
        <v>64</v>
      </c>
      <c r="C199" s="14" t="s">
        <v>42</v>
      </c>
      <c r="D199" s="14" t="s">
        <v>42</v>
      </c>
      <c r="E199" s="18" t="s">
        <v>164</v>
      </c>
      <c r="F199" s="14" t="s">
        <v>33</v>
      </c>
      <c r="G199" s="20">
        <v>44000</v>
      </c>
    </row>
    <row r="200" spans="1:7" ht="86.25" customHeight="1">
      <c r="A200" s="32" t="s">
        <v>256</v>
      </c>
      <c r="B200" s="14" t="s">
        <v>64</v>
      </c>
      <c r="C200" s="14" t="s">
        <v>42</v>
      </c>
      <c r="D200" s="14" t="s">
        <v>42</v>
      </c>
      <c r="E200" s="18" t="s">
        <v>255</v>
      </c>
      <c r="F200" s="14" t="s">
        <v>24</v>
      </c>
      <c r="G200" s="20">
        <v>10000</v>
      </c>
    </row>
    <row r="201" spans="1:7" ht="86.25" customHeight="1">
      <c r="A201" s="41" t="s">
        <v>258</v>
      </c>
      <c r="B201" s="14" t="s">
        <v>64</v>
      </c>
      <c r="C201" s="14" t="s">
        <v>42</v>
      </c>
      <c r="D201" s="14" t="s">
        <v>42</v>
      </c>
      <c r="E201" s="18" t="s">
        <v>257</v>
      </c>
      <c r="F201" s="14" t="s">
        <v>24</v>
      </c>
      <c r="G201" s="20">
        <v>5000</v>
      </c>
    </row>
    <row r="202" spans="1:7" ht="96.75" customHeight="1">
      <c r="A202" s="33" t="s">
        <v>398</v>
      </c>
      <c r="B202" s="14" t="s">
        <v>64</v>
      </c>
      <c r="C202" s="14" t="s">
        <v>42</v>
      </c>
      <c r="D202" s="14" t="s">
        <v>36</v>
      </c>
      <c r="E202" s="18" t="s">
        <v>360</v>
      </c>
      <c r="F202" s="14" t="s">
        <v>33</v>
      </c>
      <c r="G202" s="20">
        <f>227.73-35.83+1899552.39</f>
        <v>1899744.2899999998</v>
      </c>
    </row>
    <row r="203" spans="1:7" ht="126.75" customHeight="1">
      <c r="A203" s="22" t="s">
        <v>165</v>
      </c>
      <c r="B203" s="14" t="s">
        <v>64</v>
      </c>
      <c r="C203" s="14" t="s">
        <v>42</v>
      </c>
      <c r="D203" s="14" t="s">
        <v>36</v>
      </c>
      <c r="E203" s="18" t="s">
        <v>84</v>
      </c>
      <c r="F203" s="14" t="s">
        <v>21</v>
      </c>
      <c r="G203" s="20">
        <f>7438658.41+186176.88+38862.92</f>
        <v>7663698.21</v>
      </c>
    </row>
    <row r="204" spans="1:7" ht="68.25" customHeight="1">
      <c r="A204" s="22" t="s">
        <v>112</v>
      </c>
      <c r="B204" s="14" t="s">
        <v>64</v>
      </c>
      <c r="C204" s="14" t="s">
        <v>42</v>
      </c>
      <c r="D204" s="14" t="s">
        <v>36</v>
      </c>
      <c r="E204" s="18" t="s">
        <v>84</v>
      </c>
      <c r="F204" s="14" t="s">
        <v>24</v>
      </c>
      <c r="G204" s="20">
        <f>1612443.62+287035.07</f>
        <v>1899478.6900000002</v>
      </c>
    </row>
    <row r="205" spans="1:7" ht="44.25" customHeight="1">
      <c r="A205" s="22" t="s">
        <v>113</v>
      </c>
      <c r="B205" s="14" t="s">
        <v>64</v>
      </c>
      <c r="C205" s="14" t="s">
        <v>42</v>
      </c>
      <c r="D205" s="14" t="s">
        <v>36</v>
      </c>
      <c r="E205" s="18" t="s">
        <v>84</v>
      </c>
      <c r="F205" s="14" t="s">
        <v>26</v>
      </c>
      <c r="G205" s="20">
        <v>22500</v>
      </c>
    </row>
    <row r="206" spans="1:7" ht="87.75" customHeight="1">
      <c r="A206" s="22" t="s">
        <v>230</v>
      </c>
      <c r="B206" s="14" t="s">
        <v>64</v>
      </c>
      <c r="C206" s="14" t="s">
        <v>42</v>
      </c>
      <c r="D206" s="14" t="s">
        <v>36</v>
      </c>
      <c r="E206" s="18" t="s">
        <v>218</v>
      </c>
      <c r="F206" s="14" t="s">
        <v>33</v>
      </c>
      <c r="G206" s="20">
        <v>40000</v>
      </c>
    </row>
    <row r="207" spans="1:7" ht="87.75" customHeight="1">
      <c r="A207" s="32" t="s">
        <v>362</v>
      </c>
      <c r="B207" s="14" t="s">
        <v>64</v>
      </c>
      <c r="C207" s="14" t="s">
        <v>42</v>
      </c>
      <c r="D207" s="14" t="s">
        <v>36</v>
      </c>
      <c r="E207" s="18" t="s">
        <v>361</v>
      </c>
      <c r="F207" s="14" t="s">
        <v>24</v>
      </c>
      <c r="G207" s="20">
        <f>15000+12030</f>
        <v>27030</v>
      </c>
    </row>
    <row r="208" spans="1:7" ht="69" customHeight="1">
      <c r="A208" s="22" t="s">
        <v>166</v>
      </c>
      <c r="B208" s="14" t="s">
        <v>64</v>
      </c>
      <c r="C208" s="14" t="s">
        <v>42</v>
      </c>
      <c r="D208" s="14" t="s">
        <v>36</v>
      </c>
      <c r="E208" s="18" t="s">
        <v>167</v>
      </c>
      <c r="F208" s="14" t="s">
        <v>24</v>
      </c>
      <c r="G208" s="20">
        <v>30000</v>
      </c>
    </row>
    <row r="209" spans="1:7" ht="85.5" customHeight="1">
      <c r="A209" s="22" t="s">
        <v>101</v>
      </c>
      <c r="B209" s="14" t="s">
        <v>64</v>
      </c>
      <c r="C209" s="14" t="s">
        <v>42</v>
      </c>
      <c r="D209" s="14" t="s">
        <v>36</v>
      </c>
      <c r="E209" s="18" t="s">
        <v>92</v>
      </c>
      <c r="F209" s="14" t="s">
        <v>24</v>
      </c>
      <c r="G209" s="20">
        <v>10000</v>
      </c>
    </row>
    <row r="210" spans="1:7" ht="75">
      <c r="A210" s="22" t="s">
        <v>168</v>
      </c>
      <c r="B210" s="14" t="s">
        <v>64</v>
      </c>
      <c r="C210" s="14" t="s">
        <v>42</v>
      </c>
      <c r="D210" s="14" t="s">
        <v>36</v>
      </c>
      <c r="E210" s="18" t="s">
        <v>79</v>
      </c>
      <c r="F210" s="14" t="s">
        <v>24</v>
      </c>
      <c r="G210" s="20">
        <v>10000</v>
      </c>
    </row>
    <row r="211" spans="1:7" ht="142.5" customHeight="1">
      <c r="A211" s="22" t="s">
        <v>119</v>
      </c>
      <c r="B211" s="14" t="s">
        <v>64</v>
      </c>
      <c r="C211" s="14" t="s">
        <v>42</v>
      </c>
      <c r="D211" s="14" t="s">
        <v>36</v>
      </c>
      <c r="E211" s="18" t="s">
        <v>23</v>
      </c>
      <c r="F211" s="14" t="s">
        <v>21</v>
      </c>
      <c r="G211" s="20">
        <f>2295998.82+10343.16+21149.57</f>
        <v>2327491.5499999998</v>
      </c>
    </row>
    <row r="212" spans="1:7" ht="104.25" customHeight="1">
      <c r="A212" s="22" t="s">
        <v>120</v>
      </c>
      <c r="B212" s="14" t="s">
        <v>64</v>
      </c>
      <c r="C212" s="14" t="s">
        <v>42</v>
      </c>
      <c r="D212" s="14" t="s">
        <v>36</v>
      </c>
      <c r="E212" s="18" t="s">
        <v>23</v>
      </c>
      <c r="F212" s="14" t="s">
        <v>24</v>
      </c>
      <c r="G212" s="20">
        <f>150000+6466.03</f>
        <v>156466.03</v>
      </c>
    </row>
    <row r="213" spans="1:7" ht="88.5" customHeight="1">
      <c r="A213" s="32" t="s">
        <v>253</v>
      </c>
      <c r="B213" s="14" t="s">
        <v>64</v>
      </c>
      <c r="C213" s="14" t="s">
        <v>42</v>
      </c>
      <c r="D213" s="14" t="s">
        <v>36</v>
      </c>
      <c r="E213" s="18" t="s">
        <v>254</v>
      </c>
      <c r="F213" s="14" t="s">
        <v>24</v>
      </c>
      <c r="G213" s="20">
        <v>35000</v>
      </c>
    </row>
    <row r="214" spans="1:7" ht="128.25" customHeight="1">
      <c r="A214" s="22" t="s">
        <v>186</v>
      </c>
      <c r="B214" s="14" t="s">
        <v>64</v>
      </c>
      <c r="C214" s="14" t="s">
        <v>56</v>
      </c>
      <c r="D214" s="14" t="s">
        <v>22</v>
      </c>
      <c r="E214" s="23" t="s">
        <v>187</v>
      </c>
      <c r="F214" s="18">
        <v>300</v>
      </c>
      <c r="G214" s="20">
        <v>762563.16</v>
      </c>
    </row>
    <row r="215" spans="1:7" ht="86.25" customHeight="1">
      <c r="A215" s="31" t="s">
        <v>199</v>
      </c>
      <c r="B215" s="14" t="s">
        <v>64</v>
      </c>
      <c r="C215" s="14" t="s">
        <v>28</v>
      </c>
      <c r="D215" s="14" t="s">
        <v>19</v>
      </c>
      <c r="E215" s="18" t="s">
        <v>191</v>
      </c>
      <c r="F215" s="14" t="s">
        <v>33</v>
      </c>
      <c r="G215" s="20">
        <v>190700</v>
      </c>
    </row>
    <row r="216" spans="1:7" s="11" customFormat="1" ht="83.25" customHeight="1">
      <c r="A216" s="10" t="s">
        <v>231</v>
      </c>
      <c r="B216" s="6" t="s">
        <v>85</v>
      </c>
      <c r="C216" s="6" t="s">
        <v>15</v>
      </c>
      <c r="D216" s="6" t="s">
        <v>15</v>
      </c>
      <c r="E216" s="4" t="s">
        <v>16</v>
      </c>
      <c r="F216" s="6" t="s">
        <v>17</v>
      </c>
      <c r="G216" s="12">
        <f>SUM(G217:G234)</f>
        <v>10673388.480000002</v>
      </c>
    </row>
    <row r="217" spans="1:7" ht="115.5" customHeight="1">
      <c r="A217" s="32" t="s">
        <v>249</v>
      </c>
      <c r="B217" s="17" t="s">
        <v>85</v>
      </c>
      <c r="C217" s="17" t="s">
        <v>18</v>
      </c>
      <c r="D217" s="17" t="s">
        <v>29</v>
      </c>
      <c r="E217" s="18" t="s">
        <v>170</v>
      </c>
      <c r="F217" s="17" t="s">
        <v>24</v>
      </c>
      <c r="G217" s="20">
        <v>154000</v>
      </c>
    </row>
    <row r="218" spans="1:7" ht="87.75" customHeight="1">
      <c r="A218" s="22" t="s">
        <v>169</v>
      </c>
      <c r="B218" s="17" t="s">
        <v>85</v>
      </c>
      <c r="C218" s="17" t="s">
        <v>18</v>
      </c>
      <c r="D218" s="17" t="s">
        <v>29</v>
      </c>
      <c r="E218" s="18" t="s">
        <v>192</v>
      </c>
      <c r="F218" s="17" t="s">
        <v>24</v>
      </c>
      <c r="G218" s="20">
        <v>100000</v>
      </c>
    </row>
    <row r="219" spans="1:7" ht="111" customHeight="1">
      <c r="A219" s="33" t="s">
        <v>250</v>
      </c>
      <c r="B219" s="17" t="s">
        <v>85</v>
      </c>
      <c r="C219" s="17" t="s">
        <v>18</v>
      </c>
      <c r="D219" s="17" t="s">
        <v>29</v>
      </c>
      <c r="E219" s="18" t="s">
        <v>267</v>
      </c>
      <c r="F219" s="17" t="s">
        <v>24</v>
      </c>
      <c r="G219" s="20">
        <v>200000</v>
      </c>
    </row>
    <row r="220" spans="1:7" ht="72" customHeight="1">
      <c r="A220" s="33" t="s">
        <v>251</v>
      </c>
      <c r="B220" s="17" t="s">
        <v>85</v>
      </c>
      <c r="C220" s="17" t="s">
        <v>18</v>
      </c>
      <c r="D220" s="17" t="s">
        <v>29</v>
      </c>
      <c r="E220" s="18" t="s">
        <v>268</v>
      </c>
      <c r="F220" s="17" t="s">
        <v>24</v>
      </c>
      <c r="G220" s="20">
        <v>100000</v>
      </c>
    </row>
    <row r="221" spans="1:7" ht="138" customHeight="1">
      <c r="A221" s="22" t="s">
        <v>119</v>
      </c>
      <c r="B221" s="17" t="s">
        <v>85</v>
      </c>
      <c r="C221" s="17" t="s">
        <v>18</v>
      </c>
      <c r="D221" s="17" t="s">
        <v>29</v>
      </c>
      <c r="E221" s="18" t="s">
        <v>23</v>
      </c>
      <c r="F221" s="17" t="s">
        <v>21</v>
      </c>
      <c r="G221" s="20">
        <f>6272273.92+71018.45</f>
        <v>6343292.3700000001</v>
      </c>
    </row>
    <row r="222" spans="1:7" ht="101.25" customHeight="1">
      <c r="A222" s="22" t="s">
        <v>120</v>
      </c>
      <c r="B222" s="17" t="s">
        <v>85</v>
      </c>
      <c r="C222" s="17" t="s">
        <v>18</v>
      </c>
      <c r="D222" s="17" t="s">
        <v>29</v>
      </c>
      <c r="E222" s="18" t="s">
        <v>23</v>
      </c>
      <c r="F222" s="17" t="s">
        <v>24</v>
      </c>
      <c r="G222" s="20">
        <f>566066.69+4551.76</f>
        <v>570618.44999999995</v>
      </c>
    </row>
    <row r="223" spans="1:7" ht="84" customHeight="1">
      <c r="A223" s="22" t="s">
        <v>25</v>
      </c>
      <c r="B223" s="17" t="s">
        <v>85</v>
      </c>
      <c r="C223" s="17" t="s">
        <v>18</v>
      </c>
      <c r="D223" s="17" t="s">
        <v>29</v>
      </c>
      <c r="E223" s="18" t="s">
        <v>23</v>
      </c>
      <c r="F223" s="17" t="s">
        <v>26</v>
      </c>
      <c r="G223" s="20">
        <v>2560</v>
      </c>
    </row>
    <row r="224" spans="1:7" ht="84" customHeight="1">
      <c r="A224" s="22" t="s">
        <v>212</v>
      </c>
      <c r="B224" s="17" t="s">
        <v>85</v>
      </c>
      <c r="C224" s="17" t="s">
        <v>18</v>
      </c>
      <c r="D224" s="17" t="s">
        <v>29</v>
      </c>
      <c r="E224" s="18" t="s">
        <v>206</v>
      </c>
      <c r="F224" s="17" t="s">
        <v>24</v>
      </c>
      <c r="G224" s="20">
        <v>10300</v>
      </c>
    </row>
    <row r="225" spans="1:7" ht="69.75" customHeight="1">
      <c r="A225" s="22" t="s">
        <v>260</v>
      </c>
      <c r="B225" s="17" t="s">
        <v>85</v>
      </c>
      <c r="C225" s="17" t="s">
        <v>18</v>
      </c>
      <c r="D225" s="17" t="s">
        <v>29</v>
      </c>
      <c r="E225" s="18" t="s">
        <v>259</v>
      </c>
      <c r="F225" s="17" t="s">
        <v>24</v>
      </c>
      <c r="G225" s="20">
        <f>771748.52-30000+61751.34</f>
        <v>803499.86</v>
      </c>
    </row>
    <row r="226" spans="1:7" ht="56.25" customHeight="1">
      <c r="A226" s="22" t="s">
        <v>385</v>
      </c>
      <c r="B226" s="17" t="s">
        <v>85</v>
      </c>
      <c r="C226" s="17" t="s">
        <v>18</v>
      </c>
      <c r="D226" s="17" t="s">
        <v>29</v>
      </c>
      <c r="E226" s="18" t="s">
        <v>259</v>
      </c>
      <c r="F226" s="17" t="s">
        <v>26</v>
      </c>
      <c r="G226" s="20">
        <v>30000</v>
      </c>
    </row>
    <row r="227" spans="1:7" ht="127.5" customHeight="1">
      <c r="A227" s="33" t="s">
        <v>390</v>
      </c>
      <c r="B227" s="17" t="s">
        <v>85</v>
      </c>
      <c r="C227" s="17" t="s">
        <v>22</v>
      </c>
      <c r="D227" s="17" t="s">
        <v>27</v>
      </c>
      <c r="E227" s="18" t="s">
        <v>389</v>
      </c>
      <c r="F227" s="17" t="s">
        <v>24</v>
      </c>
      <c r="G227" s="20">
        <v>3019.2</v>
      </c>
    </row>
    <row r="228" spans="1:7" ht="92.25" customHeight="1">
      <c r="A228" s="33" t="s">
        <v>413</v>
      </c>
      <c r="B228" s="17" t="s">
        <v>85</v>
      </c>
      <c r="C228" s="17" t="s">
        <v>22</v>
      </c>
      <c r="D228" s="17" t="s">
        <v>27</v>
      </c>
      <c r="E228" s="18" t="s">
        <v>412</v>
      </c>
      <c r="F228" s="17" t="s">
        <v>24</v>
      </c>
      <c r="G228" s="20">
        <v>51550.66</v>
      </c>
    </row>
    <row r="229" spans="1:7" ht="105" customHeight="1">
      <c r="A229" s="33" t="s">
        <v>263</v>
      </c>
      <c r="B229" s="17" t="s">
        <v>85</v>
      </c>
      <c r="C229" s="17" t="s">
        <v>22</v>
      </c>
      <c r="D229" s="17" t="s">
        <v>37</v>
      </c>
      <c r="E229" s="18" t="s">
        <v>246</v>
      </c>
      <c r="F229" s="17" t="s">
        <v>24</v>
      </c>
      <c r="G229" s="20">
        <v>150000</v>
      </c>
    </row>
    <row r="230" spans="1:7" ht="108.75" customHeight="1">
      <c r="A230" s="33" t="s">
        <v>248</v>
      </c>
      <c r="B230" s="17" t="s">
        <v>85</v>
      </c>
      <c r="C230" s="17" t="s">
        <v>22</v>
      </c>
      <c r="D230" s="17" t="s">
        <v>37</v>
      </c>
      <c r="E230" s="18" t="s">
        <v>247</v>
      </c>
      <c r="F230" s="17" t="s">
        <v>24</v>
      </c>
      <c r="G230" s="20">
        <f>210000-3584.86</f>
        <v>206415.14</v>
      </c>
    </row>
    <row r="231" spans="1:7" ht="79.5" customHeight="1">
      <c r="A231" s="33" t="s">
        <v>321</v>
      </c>
      <c r="B231" s="17" t="s">
        <v>85</v>
      </c>
      <c r="C231" s="17" t="s">
        <v>22</v>
      </c>
      <c r="D231" s="17" t="s">
        <v>37</v>
      </c>
      <c r="E231" s="18" t="s">
        <v>468</v>
      </c>
      <c r="F231" s="17" t="s">
        <v>24</v>
      </c>
      <c r="G231" s="20">
        <v>100000</v>
      </c>
    </row>
    <row r="232" spans="1:7" ht="77.25" customHeight="1">
      <c r="A232" s="33" t="s">
        <v>321</v>
      </c>
      <c r="B232" s="17" t="s">
        <v>85</v>
      </c>
      <c r="C232" s="17" t="s">
        <v>22</v>
      </c>
      <c r="D232" s="17" t="s">
        <v>37</v>
      </c>
      <c r="E232" s="18" t="s">
        <v>320</v>
      </c>
      <c r="F232" s="17" t="s">
        <v>24</v>
      </c>
      <c r="G232" s="20">
        <f>100000-100000</f>
        <v>0</v>
      </c>
    </row>
    <row r="233" spans="1:7" ht="109.5" customHeight="1">
      <c r="A233" s="34" t="s">
        <v>104</v>
      </c>
      <c r="B233" s="17" t="s">
        <v>85</v>
      </c>
      <c r="C233" s="17" t="s">
        <v>42</v>
      </c>
      <c r="D233" s="17" t="s">
        <v>27</v>
      </c>
      <c r="E233" s="18" t="s">
        <v>91</v>
      </c>
      <c r="F233" s="17" t="s">
        <v>24</v>
      </c>
      <c r="G233" s="20">
        <v>8000</v>
      </c>
    </row>
    <row r="234" spans="1:7" ht="111" customHeight="1">
      <c r="A234" s="34" t="s">
        <v>232</v>
      </c>
      <c r="B234" s="17" t="s">
        <v>85</v>
      </c>
      <c r="C234" s="17" t="s">
        <v>56</v>
      </c>
      <c r="D234" s="17" t="s">
        <v>22</v>
      </c>
      <c r="E234" s="18" t="s">
        <v>220</v>
      </c>
      <c r="F234" s="17" t="s">
        <v>221</v>
      </c>
      <c r="G234" s="20">
        <f>2760199.2-920066.4</f>
        <v>1840132.8000000003</v>
      </c>
    </row>
    <row r="235" spans="1:7" s="11" customFormat="1" ht="37.5">
      <c r="A235" s="10" t="s">
        <v>114</v>
      </c>
      <c r="B235" s="6" t="s">
        <v>86</v>
      </c>
      <c r="C235" s="6" t="s">
        <v>15</v>
      </c>
      <c r="D235" s="6" t="s">
        <v>15</v>
      </c>
      <c r="E235" s="4" t="s">
        <v>16</v>
      </c>
      <c r="F235" s="6" t="s">
        <v>17</v>
      </c>
      <c r="G235" s="12">
        <f>SUM(G236:G244)</f>
        <v>2843647.1399999997</v>
      </c>
    </row>
    <row r="236" spans="1:7" s="11" customFormat="1" ht="75">
      <c r="A236" s="31" t="s">
        <v>212</v>
      </c>
      <c r="B236" s="17" t="s">
        <v>86</v>
      </c>
      <c r="C236" s="17" t="s">
        <v>18</v>
      </c>
      <c r="D236" s="17" t="s">
        <v>34</v>
      </c>
      <c r="E236" s="14" t="s">
        <v>206</v>
      </c>
      <c r="F236" s="17" t="s">
        <v>24</v>
      </c>
      <c r="G236" s="20">
        <v>15000</v>
      </c>
    </row>
    <row r="237" spans="1:7" ht="127.5" customHeight="1">
      <c r="A237" s="35" t="s">
        <v>87</v>
      </c>
      <c r="B237" s="17" t="s">
        <v>86</v>
      </c>
      <c r="C237" s="17" t="s">
        <v>18</v>
      </c>
      <c r="D237" s="17" t="s">
        <v>34</v>
      </c>
      <c r="E237" s="18" t="s">
        <v>88</v>
      </c>
      <c r="F237" s="17" t="s">
        <v>21</v>
      </c>
      <c r="G237" s="20">
        <f>1288175.96+12819.69</f>
        <v>1300995.6499999999</v>
      </c>
    </row>
    <row r="238" spans="1:7" ht="85.5" customHeight="1">
      <c r="A238" s="35" t="s">
        <v>115</v>
      </c>
      <c r="B238" s="17" t="s">
        <v>86</v>
      </c>
      <c r="C238" s="17" t="s">
        <v>18</v>
      </c>
      <c r="D238" s="17" t="s">
        <v>34</v>
      </c>
      <c r="E238" s="18" t="s">
        <v>88</v>
      </c>
      <c r="F238" s="17" t="s">
        <v>24</v>
      </c>
      <c r="G238" s="20">
        <v>367352.15</v>
      </c>
    </row>
    <row r="239" spans="1:7" ht="125.25" customHeight="1">
      <c r="A239" s="35" t="s">
        <v>89</v>
      </c>
      <c r="B239" s="17" t="s">
        <v>86</v>
      </c>
      <c r="C239" s="17" t="s">
        <v>18</v>
      </c>
      <c r="D239" s="17" t="s">
        <v>34</v>
      </c>
      <c r="E239" s="18" t="s">
        <v>90</v>
      </c>
      <c r="F239" s="17" t="s">
        <v>21</v>
      </c>
      <c r="G239" s="20">
        <f>771763.89+7710.17</f>
        <v>779474.06</v>
      </c>
    </row>
    <row r="240" spans="1:7" ht="156" customHeight="1">
      <c r="A240" s="32" t="s">
        <v>419</v>
      </c>
      <c r="B240" s="17" t="s">
        <v>86</v>
      </c>
      <c r="C240" s="17" t="s">
        <v>18</v>
      </c>
      <c r="D240" s="17" t="s">
        <v>34</v>
      </c>
      <c r="E240" s="18" t="s">
        <v>414</v>
      </c>
      <c r="F240" s="17" t="s">
        <v>21</v>
      </c>
      <c r="G240" s="20">
        <v>228435</v>
      </c>
    </row>
    <row r="241" spans="1:8" ht="175.5" customHeight="1">
      <c r="A241" s="33" t="s">
        <v>420</v>
      </c>
      <c r="B241" s="17" t="s">
        <v>86</v>
      </c>
      <c r="C241" s="17" t="s">
        <v>18</v>
      </c>
      <c r="D241" s="17" t="s">
        <v>34</v>
      </c>
      <c r="E241" s="18" t="s">
        <v>415</v>
      </c>
      <c r="F241" s="17" t="s">
        <v>21</v>
      </c>
      <c r="G241" s="20">
        <v>38089</v>
      </c>
    </row>
    <row r="242" spans="1:8" ht="169.5" customHeight="1">
      <c r="A242" s="33" t="s">
        <v>421</v>
      </c>
      <c r="B242" s="17" t="s">
        <v>86</v>
      </c>
      <c r="C242" s="17" t="s">
        <v>18</v>
      </c>
      <c r="D242" s="17" t="s">
        <v>34</v>
      </c>
      <c r="E242" s="18" t="s">
        <v>416</v>
      </c>
      <c r="F242" s="17" t="s">
        <v>21</v>
      </c>
      <c r="G242" s="20">
        <v>38089</v>
      </c>
    </row>
    <row r="243" spans="1:8" ht="174.75" customHeight="1">
      <c r="A243" s="33" t="s">
        <v>422</v>
      </c>
      <c r="B243" s="17" t="s">
        <v>86</v>
      </c>
      <c r="C243" s="17" t="s">
        <v>18</v>
      </c>
      <c r="D243" s="17" t="s">
        <v>34</v>
      </c>
      <c r="E243" s="18" t="s">
        <v>417</v>
      </c>
      <c r="F243" s="17" t="s">
        <v>21</v>
      </c>
      <c r="G243" s="20">
        <v>38089</v>
      </c>
    </row>
    <row r="244" spans="1:8" ht="165" customHeight="1">
      <c r="A244" s="33" t="s">
        <v>423</v>
      </c>
      <c r="B244" s="17" t="s">
        <v>86</v>
      </c>
      <c r="C244" s="17" t="s">
        <v>18</v>
      </c>
      <c r="D244" s="17" t="s">
        <v>34</v>
      </c>
      <c r="E244" s="18" t="s">
        <v>418</v>
      </c>
      <c r="F244" s="17" t="s">
        <v>21</v>
      </c>
      <c r="G244" s="20">
        <v>38123.279999999999</v>
      </c>
    </row>
    <row r="245" spans="1:8" ht="51.75" customHeight="1">
      <c r="A245" s="19" t="s">
        <v>116</v>
      </c>
      <c r="B245" s="6" t="s">
        <v>102</v>
      </c>
      <c r="C245" s="6" t="s">
        <v>15</v>
      </c>
      <c r="D245" s="6" t="s">
        <v>15</v>
      </c>
      <c r="E245" s="4" t="s">
        <v>16</v>
      </c>
      <c r="F245" s="6" t="s">
        <v>17</v>
      </c>
      <c r="G245" s="21">
        <f>SUM(G246:G279)</f>
        <v>32459376.329999998</v>
      </c>
    </row>
    <row r="246" spans="1:8" ht="143.25" customHeight="1">
      <c r="A246" s="22" t="s">
        <v>119</v>
      </c>
      <c r="B246" s="17" t="s">
        <v>102</v>
      </c>
      <c r="C246" s="17" t="s">
        <v>18</v>
      </c>
      <c r="D246" s="17" t="s">
        <v>29</v>
      </c>
      <c r="E246" s="14" t="s">
        <v>23</v>
      </c>
      <c r="F246" s="17" t="s">
        <v>21</v>
      </c>
      <c r="G246" s="20">
        <f>3934480.07+100+47673.21+256963.34</f>
        <v>4239216.62</v>
      </c>
    </row>
    <row r="247" spans="1:8" ht="111" customHeight="1">
      <c r="A247" s="22" t="s">
        <v>120</v>
      </c>
      <c r="B247" s="17" t="s">
        <v>102</v>
      </c>
      <c r="C247" s="17" t="s">
        <v>18</v>
      </c>
      <c r="D247" s="17" t="s">
        <v>29</v>
      </c>
      <c r="E247" s="14" t="s">
        <v>23</v>
      </c>
      <c r="F247" s="17" t="s">
        <v>24</v>
      </c>
      <c r="G247" s="20">
        <f>37203.74-6500+1000-19200</f>
        <v>12503.739999999998</v>
      </c>
    </row>
    <row r="248" spans="1:8" ht="82.5" customHeight="1">
      <c r="A248" s="22" t="s">
        <v>212</v>
      </c>
      <c r="B248" s="17" t="s">
        <v>102</v>
      </c>
      <c r="C248" s="17" t="s">
        <v>18</v>
      </c>
      <c r="D248" s="17" t="s">
        <v>29</v>
      </c>
      <c r="E248" s="14" t="s">
        <v>206</v>
      </c>
      <c r="F248" s="17" t="s">
        <v>24</v>
      </c>
      <c r="G248" s="20">
        <v>19200</v>
      </c>
    </row>
    <row r="249" spans="1:8" ht="121.5" customHeight="1">
      <c r="A249" s="22" t="s">
        <v>322</v>
      </c>
      <c r="B249" s="17" t="s">
        <v>102</v>
      </c>
      <c r="C249" s="17" t="s">
        <v>22</v>
      </c>
      <c r="D249" s="17" t="s">
        <v>27</v>
      </c>
      <c r="E249" s="14" t="s">
        <v>189</v>
      </c>
      <c r="F249" s="17" t="s">
        <v>24</v>
      </c>
      <c r="G249" s="20">
        <v>65792.850000000006</v>
      </c>
    </row>
    <row r="250" spans="1:8" ht="166.5" customHeight="1">
      <c r="A250" s="41" t="s">
        <v>315</v>
      </c>
      <c r="B250" s="17" t="s">
        <v>102</v>
      </c>
      <c r="C250" s="17" t="s">
        <v>22</v>
      </c>
      <c r="D250" s="17" t="s">
        <v>27</v>
      </c>
      <c r="E250" s="43" t="s">
        <v>316</v>
      </c>
      <c r="F250" s="43">
        <v>200</v>
      </c>
      <c r="G250" s="20">
        <v>101433.22</v>
      </c>
    </row>
    <row r="251" spans="1:8" ht="105" customHeight="1">
      <c r="A251" s="31" t="s">
        <v>265</v>
      </c>
      <c r="B251" s="14" t="s">
        <v>102</v>
      </c>
      <c r="C251" s="14" t="s">
        <v>22</v>
      </c>
      <c r="D251" s="14" t="s">
        <v>35</v>
      </c>
      <c r="E251" s="18" t="s">
        <v>266</v>
      </c>
      <c r="F251" s="14" t="s">
        <v>24</v>
      </c>
      <c r="G251" s="20">
        <f>2274000+221743.73</f>
        <v>2495743.73</v>
      </c>
    </row>
    <row r="252" spans="1:8" ht="151.5" customHeight="1">
      <c r="A252" s="22" t="s">
        <v>323</v>
      </c>
      <c r="B252" s="14" t="s">
        <v>102</v>
      </c>
      <c r="C252" s="14" t="s">
        <v>22</v>
      </c>
      <c r="D252" s="14" t="s">
        <v>36</v>
      </c>
      <c r="E252" s="23" t="s">
        <v>324</v>
      </c>
      <c r="F252" s="14" t="s">
        <v>209</v>
      </c>
      <c r="G252" s="20">
        <v>3109098.55</v>
      </c>
      <c r="H252" s="44"/>
    </row>
    <row r="253" spans="1:8" ht="107.25" customHeight="1">
      <c r="A253" s="22" t="s">
        <v>326</v>
      </c>
      <c r="B253" s="14" t="s">
        <v>102</v>
      </c>
      <c r="C253" s="14" t="s">
        <v>22</v>
      </c>
      <c r="D253" s="14" t="s">
        <v>36</v>
      </c>
      <c r="E253" s="23" t="s">
        <v>325</v>
      </c>
      <c r="F253" s="14" t="s">
        <v>209</v>
      </c>
      <c r="G253" s="20">
        <v>1025066.51</v>
      </c>
    </row>
    <row r="254" spans="1:8" ht="98.25" customHeight="1">
      <c r="A254" s="32" t="s">
        <v>424</v>
      </c>
      <c r="B254" s="14" t="s">
        <v>102</v>
      </c>
      <c r="C254" s="14" t="s">
        <v>22</v>
      </c>
      <c r="D254" s="14" t="s">
        <v>36</v>
      </c>
      <c r="E254" s="18" t="s">
        <v>430</v>
      </c>
      <c r="F254" s="18">
        <v>200</v>
      </c>
      <c r="G254" s="20">
        <v>474951.81</v>
      </c>
    </row>
    <row r="255" spans="1:8" ht="72" customHeight="1">
      <c r="A255" s="32" t="s">
        <v>425</v>
      </c>
      <c r="B255" s="14" t="s">
        <v>102</v>
      </c>
      <c r="C255" s="14" t="s">
        <v>22</v>
      </c>
      <c r="D255" s="14" t="s">
        <v>36</v>
      </c>
      <c r="E255" s="18" t="s">
        <v>431</v>
      </c>
      <c r="F255" s="18">
        <v>200</v>
      </c>
      <c r="G255" s="20">
        <v>225930.21</v>
      </c>
    </row>
    <row r="256" spans="1:8" ht="133.5" customHeight="1">
      <c r="A256" s="33" t="s">
        <v>426</v>
      </c>
      <c r="B256" s="14" t="s">
        <v>102</v>
      </c>
      <c r="C256" s="14" t="s">
        <v>22</v>
      </c>
      <c r="D256" s="14" t="s">
        <v>36</v>
      </c>
      <c r="E256" s="18" t="s">
        <v>432</v>
      </c>
      <c r="F256" s="18">
        <v>200</v>
      </c>
      <c r="G256" s="20">
        <v>29308.799999999999</v>
      </c>
    </row>
    <row r="257" spans="1:7" ht="107.25" customHeight="1">
      <c r="A257" s="33" t="s">
        <v>427</v>
      </c>
      <c r="B257" s="14" t="s">
        <v>102</v>
      </c>
      <c r="C257" s="14" t="s">
        <v>22</v>
      </c>
      <c r="D257" s="14" t="s">
        <v>36</v>
      </c>
      <c r="E257" s="18" t="s">
        <v>433</v>
      </c>
      <c r="F257" s="18">
        <v>200</v>
      </c>
      <c r="G257" s="20">
        <v>22533.75</v>
      </c>
    </row>
    <row r="258" spans="1:7" ht="107.25" customHeight="1">
      <c r="A258" s="33" t="s">
        <v>428</v>
      </c>
      <c r="B258" s="14" t="s">
        <v>102</v>
      </c>
      <c r="C258" s="14" t="s">
        <v>22</v>
      </c>
      <c r="D258" s="14" t="s">
        <v>36</v>
      </c>
      <c r="E258" s="18" t="s">
        <v>434</v>
      </c>
      <c r="F258" s="18">
        <v>200</v>
      </c>
      <c r="G258" s="20">
        <v>84724.78</v>
      </c>
    </row>
    <row r="259" spans="1:7" ht="107.25" customHeight="1">
      <c r="A259" s="32" t="s">
        <v>429</v>
      </c>
      <c r="B259" s="14" t="s">
        <v>102</v>
      </c>
      <c r="C259" s="14" t="s">
        <v>22</v>
      </c>
      <c r="D259" s="14" t="s">
        <v>36</v>
      </c>
      <c r="E259" s="18" t="s">
        <v>435</v>
      </c>
      <c r="F259" s="18">
        <v>200</v>
      </c>
      <c r="G259" s="20">
        <f>175351.8+42.13</f>
        <v>175393.93</v>
      </c>
    </row>
    <row r="260" spans="1:7" ht="136.5" customHeight="1">
      <c r="A260" s="31" t="s">
        <v>328</v>
      </c>
      <c r="B260" s="14" t="s">
        <v>102</v>
      </c>
      <c r="C260" s="14" t="s">
        <v>22</v>
      </c>
      <c r="D260" s="14" t="s">
        <v>36</v>
      </c>
      <c r="E260" s="23" t="s">
        <v>327</v>
      </c>
      <c r="F260" s="14" t="s">
        <v>24</v>
      </c>
      <c r="G260" s="20">
        <v>4581393.18</v>
      </c>
    </row>
    <row r="261" spans="1:7" ht="67.5" customHeight="1">
      <c r="A261" s="22" t="s">
        <v>117</v>
      </c>
      <c r="B261" s="14" t="s">
        <v>102</v>
      </c>
      <c r="C261" s="14" t="s">
        <v>22</v>
      </c>
      <c r="D261" s="14" t="s">
        <v>36</v>
      </c>
      <c r="E261" s="18" t="s">
        <v>30</v>
      </c>
      <c r="F261" s="14" t="s">
        <v>24</v>
      </c>
      <c r="G261" s="20">
        <f>184021+2024</f>
        <v>186045</v>
      </c>
    </row>
    <row r="262" spans="1:7" ht="86.25" customHeight="1">
      <c r="A262" s="31" t="s">
        <v>176</v>
      </c>
      <c r="B262" s="14" t="s">
        <v>102</v>
      </c>
      <c r="C262" s="14" t="s">
        <v>27</v>
      </c>
      <c r="D262" s="14" t="s">
        <v>18</v>
      </c>
      <c r="E262" s="18" t="s">
        <v>171</v>
      </c>
      <c r="F262" s="14" t="s">
        <v>24</v>
      </c>
      <c r="G262" s="20">
        <f>56000+24000</f>
        <v>80000</v>
      </c>
    </row>
    <row r="263" spans="1:7" ht="73.5" customHeight="1">
      <c r="A263" s="31" t="s">
        <v>216</v>
      </c>
      <c r="B263" s="14" t="s">
        <v>102</v>
      </c>
      <c r="C263" s="14" t="s">
        <v>27</v>
      </c>
      <c r="D263" s="14" t="s">
        <v>18</v>
      </c>
      <c r="E263" s="18" t="s">
        <v>202</v>
      </c>
      <c r="F263" s="14" t="s">
        <v>24</v>
      </c>
      <c r="G263" s="20">
        <v>402341.38</v>
      </c>
    </row>
    <row r="264" spans="1:7" ht="96" customHeight="1">
      <c r="A264" s="40" t="s">
        <v>276</v>
      </c>
      <c r="B264" s="14" t="s">
        <v>102</v>
      </c>
      <c r="C264" s="14" t="s">
        <v>27</v>
      </c>
      <c r="D264" s="14" t="s">
        <v>18</v>
      </c>
      <c r="E264" s="18" t="s">
        <v>274</v>
      </c>
      <c r="F264" s="14" t="s">
        <v>24</v>
      </c>
      <c r="G264" s="20">
        <v>30000</v>
      </c>
    </row>
    <row r="265" spans="1:7" ht="219" customHeight="1">
      <c r="A265" s="40" t="s">
        <v>330</v>
      </c>
      <c r="B265" s="14" t="s">
        <v>102</v>
      </c>
      <c r="C265" s="14" t="s">
        <v>27</v>
      </c>
      <c r="D265" s="14" t="s">
        <v>18</v>
      </c>
      <c r="E265" s="18" t="s">
        <v>329</v>
      </c>
      <c r="F265" s="14" t="s">
        <v>26</v>
      </c>
      <c r="G265" s="20">
        <f>240000+60000</f>
        <v>300000</v>
      </c>
    </row>
    <row r="266" spans="1:7" ht="90.75" customHeight="1">
      <c r="A266" s="33" t="s">
        <v>436</v>
      </c>
      <c r="B266" s="14" t="s">
        <v>102</v>
      </c>
      <c r="C266" s="14" t="s">
        <v>27</v>
      </c>
      <c r="D266" s="14" t="s">
        <v>19</v>
      </c>
      <c r="E266" s="18" t="s">
        <v>437</v>
      </c>
      <c r="F266" s="14" t="s">
        <v>221</v>
      </c>
      <c r="G266" s="20">
        <f>448.43-448.43</f>
        <v>0</v>
      </c>
    </row>
    <row r="267" spans="1:7" ht="144.75" customHeight="1">
      <c r="A267" s="33" t="s">
        <v>459</v>
      </c>
      <c r="B267" s="14" t="s">
        <v>102</v>
      </c>
      <c r="C267" s="14" t="s">
        <v>27</v>
      </c>
      <c r="D267" s="14" t="s">
        <v>19</v>
      </c>
      <c r="E267" s="18" t="s">
        <v>331</v>
      </c>
      <c r="F267" s="14" t="s">
        <v>221</v>
      </c>
      <c r="G267" s="20">
        <f>51255.76+5074320.33</f>
        <v>5125576.09</v>
      </c>
    </row>
    <row r="268" spans="1:7" ht="144.75" customHeight="1">
      <c r="A268" s="33" t="s">
        <v>460</v>
      </c>
      <c r="B268" s="14" t="s">
        <v>102</v>
      </c>
      <c r="C268" s="14" t="s">
        <v>27</v>
      </c>
      <c r="D268" s="14" t="s">
        <v>19</v>
      </c>
      <c r="E268" s="18" t="s">
        <v>391</v>
      </c>
      <c r="F268" s="14" t="s">
        <v>221</v>
      </c>
      <c r="G268" s="20">
        <v>4040404.04</v>
      </c>
    </row>
    <row r="269" spans="1:7" ht="105.75" customHeight="1">
      <c r="A269" s="31" t="s">
        <v>270</v>
      </c>
      <c r="B269" s="29" t="s">
        <v>102</v>
      </c>
      <c r="C269" s="29" t="s">
        <v>27</v>
      </c>
      <c r="D269" s="29" t="s">
        <v>19</v>
      </c>
      <c r="E269" s="28" t="s">
        <v>240</v>
      </c>
      <c r="F269" s="29" t="s">
        <v>209</v>
      </c>
      <c r="G269" s="13">
        <v>651932.06000000006</v>
      </c>
    </row>
    <row r="270" spans="1:7" ht="105" customHeight="1">
      <c r="A270" s="31" t="s">
        <v>332</v>
      </c>
      <c r="B270" s="45" t="s">
        <v>102</v>
      </c>
      <c r="C270" s="45" t="s">
        <v>27</v>
      </c>
      <c r="D270" s="45" t="s">
        <v>19</v>
      </c>
      <c r="E270" s="37" t="s">
        <v>371</v>
      </c>
      <c r="F270" s="45" t="s">
        <v>209</v>
      </c>
      <c r="G270" s="13">
        <v>400000</v>
      </c>
    </row>
    <row r="271" spans="1:7" ht="85.5" customHeight="1">
      <c r="A271" s="31" t="s">
        <v>243</v>
      </c>
      <c r="B271" s="38" t="s">
        <v>241</v>
      </c>
      <c r="C271" s="38" t="s">
        <v>242</v>
      </c>
      <c r="D271" s="38" t="s">
        <v>19</v>
      </c>
      <c r="E271" s="37" t="s">
        <v>269</v>
      </c>
      <c r="F271" s="38" t="s">
        <v>24</v>
      </c>
      <c r="G271" s="13">
        <f>611347.52+9000+20003.85+51556.55</f>
        <v>691907.92</v>
      </c>
    </row>
    <row r="272" spans="1:7" ht="85.5" customHeight="1">
      <c r="A272" s="40" t="s">
        <v>277</v>
      </c>
      <c r="B272" s="39" t="s">
        <v>102</v>
      </c>
      <c r="C272" s="39" t="s">
        <v>27</v>
      </c>
      <c r="D272" s="39" t="s">
        <v>19</v>
      </c>
      <c r="E272" s="37" t="s">
        <v>275</v>
      </c>
      <c r="F272" s="39" t="s">
        <v>24</v>
      </c>
      <c r="G272" s="13">
        <v>417233.35</v>
      </c>
    </row>
    <row r="273" spans="1:7" ht="99" customHeight="1">
      <c r="A273" s="40" t="s">
        <v>462</v>
      </c>
      <c r="B273" s="48" t="s">
        <v>102</v>
      </c>
      <c r="C273" s="48" t="s">
        <v>27</v>
      </c>
      <c r="D273" s="48" t="s">
        <v>19</v>
      </c>
      <c r="E273" s="37" t="s">
        <v>461</v>
      </c>
      <c r="F273" s="48" t="s">
        <v>209</v>
      </c>
      <c r="G273" s="13">
        <f>120000+130000</f>
        <v>250000</v>
      </c>
    </row>
    <row r="274" spans="1:7" ht="67.5" customHeight="1">
      <c r="A274" s="31" t="s">
        <v>334</v>
      </c>
      <c r="B274" s="45" t="s">
        <v>102</v>
      </c>
      <c r="C274" s="45" t="s">
        <v>27</v>
      </c>
      <c r="D274" s="45" t="s">
        <v>40</v>
      </c>
      <c r="E274" s="37" t="s">
        <v>333</v>
      </c>
      <c r="F274" s="45" t="s">
        <v>24</v>
      </c>
      <c r="G274" s="13">
        <f>300000+1444523.4</f>
        <v>1744523.4</v>
      </c>
    </row>
    <row r="275" spans="1:7" ht="91.5" customHeight="1">
      <c r="A275" s="40" t="s">
        <v>335</v>
      </c>
      <c r="B275" s="45" t="s">
        <v>102</v>
      </c>
      <c r="C275" s="45" t="s">
        <v>27</v>
      </c>
      <c r="D275" s="45" t="s">
        <v>40</v>
      </c>
      <c r="E275" s="43" t="s">
        <v>336</v>
      </c>
      <c r="F275" s="45" t="s">
        <v>24</v>
      </c>
      <c r="G275" s="13">
        <v>300000</v>
      </c>
    </row>
    <row r="276" spans="1:7" ht="108.75" customHeight="1">
      <c r="A276" s="31" t="s">
        <v>338</v>
      </c>
      <c r="B276" s="14" t="s">
        <v>102</v>
      </c>
      <c r="C276" s="14" t="s">
        <v>27</v>
      </c>
      <c r="D276" s="14" t="s">
        <v>40</v>
      </c>
      <c r="E276" s="18" t="s">
        <v>337</v>
      </c>
      <c r="F276" s="14" t="s">
        <v>209</v>
      </c>
      <c r="G276" s="13">
        <v>570621.41</v>
      </c>
    </row>
    <row r="277" spans="1:7" ht="87.75" customHeight="1">
      <c r="A277" s="31" t="s">
        <v>198</v>
      </c>
      <c r="B277" s="14" t="s">
        <v>102</v>
      </c>
      <c r="C277" s="14" t="s">
        <v>27</v>
      </c>
      <c r="D277" s="14" t="s">
        <v>40</v>
      </c>
      <c r="E277" s="18" t="s">
        <v>172</v>
      </c>
      <c r="F277" s="14" t="s">
        <v>24</v>
      </c>
      <c r="G277" s="13">
        <v>500000</v>
      </c>
    </row>
    <row r="278" spans="1:7" ht="120.75" customHeight="1">
      <c r="A278" s="31" t="s">
        <v>439</v>
      </c>
      <c r="B278" s="14" t="s">
        <v>102</v>
      </c>
      <c r="C278" s="14" t="s">
        <v>27</v>
      </c>
      <c r="D278" s="14" t="s">
        <v>40</v>
      </c>
      <c r="E278" s="18" t="s">
        <v>438</v>
      </c>
      <c r="F278" s="14" t="s">
        <v>24</v>
      </c>
      <c r="G278" s="13">
        <v>100000</v>
      </c>
    </row>
    <row r="279" spans="1:7" ht="111" customHeight="1">
      <c r="A279" s="35" t="s">
        <v>104</v>
      </c>
      <c r="B279" s="14" t="s">
        <v>102</v>
      </c>
      <c r="C279" s="14" t="s">
        <v>42</v>
      </c>
      <c r="D279" s="14" t="s">
        <v>27</v>
      </c>
      <c r="E279" s="18" t="s">
        <v>91</v>
      </c>
      <c r="F279" s="14" t="s">
        <v>24</v>
      </c>
      <c r="G279" s="13">
        <v>6500</v>
      </c>
    </row>
    <row r="280" spans="1:7" s="7" customFormat="1" ht="35.25" customHeight="1">
      <c r="A280" s="10" t="s">
        <v>233</v>
      </c>
      <c r="B280" s="15"/>
      <c r="C280" s="15"/>
      <c r="D280" s="15"/>
      <c r="E280" s="15"/>
      <c r="F280" s="15"/>
      <c r="G280" s="12">
        <f>G245+G235+G216+G134+G128+G120+G28</f>
        <v>373145895.38</v>
      </c>
    </row>
    <row r="281" spans="1:7" s="5" customFormat="1" ht="24" customHeight="1">
      <c r="A281" s="8"/>
      <c r="B281" s="9"/>
      <c r="C281" s="9"/>
      <c r="D281" s="9"/>
      <c r="E281" s="9"/>
      <c r="F281" s="9"/>
      <c r="G281" s="47" t="s">
        <v>440</v>
      </c>
    </row>
    <row r="282" spans="1:7" s="5" customFormat="1">
      <c r="A282" s="1"/>
      <c r="B282" s="1"/>
      <c r="C282" s="1"/>
      <c r="D282" s="1"/>
      <c r="E282" s="1"/>
      <c r="F282" s="1"/>
    </row>
    <row r="283" spans="1:7">
      <c r="B283" s="1"/>
      <c r="C283" s="1"/>
      <c r="D283" s="1"/>
      <c r="E283" s="1"/>
      <c r="F283" s="1"/>
    </row>
    <row r="284" spans="1:7">
      <c r="B284" s="1"/>
      <c r="C284" s="1"/>
      <c r="D284" s="1"/>
      <c r="E284" s="1"/>
      <c r="F284" s="1"/>
    </row>
    <row r="285" spans="1:7">
      <c r="B285" s="1"/>
      <c r="C285" s="1"/>
      <c r="D285" s="1"/>
      <c r="E285" s="1"/>
      <c r="F285" s="1"/>
    </row>
    <row r="286" spans="1:7">
      <c r="B286" s="1"/>
      <c r="C286" s="1"/>
      <c r="D286" s="1"/>
      <c r="E286" s="1"/>
      <c r="F286" s="1"/>
    </row>
    <row r="287" spans="1:7">
      <c r="B287" s="1"/>
      <c r="C287" s="1"/>
      <c r="D287" s="1"/>
      <c r="E287" s="1"/>
      <c r="F287" s="1"/>
    </row>
    <row r="288" spans="1:7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</sheetData>
  <mergeCells count="28"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2021-03-15T11:45:31Z</dcterms:modified>
</cp:coreProperties>
</file>