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455" activeTab="0"/>
  </bookViews>
  <sheets>
    <sheet name="Прил.№ 9 Ведомств 2022-2023" sheetId="1" r:id="rId1"/>
  </sheets>
  <definedNames>
    <definedName name="_xlnm.Print_Titles" localSheetId="0">'Прил.№ 9 Ведомств 2022-2023'!$17:$17</definedName>
  </definedNames>
  <calcPr fullCalcOnLoad="1"/>
</workbook>
</file>

<file path=xl/sharedStrings.xml><?xml version="1.0" encoding="utf-8"?>
<sst xmlns="http://schemas.openxmlformats.org/spreadsheetml/2006/main" count="358" uniqueCount="174">
  <si>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</si>
  <si>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</si>
  <si>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</si>
  <si>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</si>
  <si>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</si>
  <si>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</si>
  <si>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</si>
  <si>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</si>
  <si>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</si>
  <si>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</si>
  <si>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</si>
  <si>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</si>
  <si>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</si>
  <si>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</si>
  <si>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</si>
  <si>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</si>
  <si>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</si>
  <si>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</si>
  <si>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</si>
  <si>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</si>
  <si>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</si>
  <si>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</si>
  <si>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</si>
  <si>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</si>
  <si>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</si>
  <si>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</si>
  <si>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</si>
  <si>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</si>
  <si>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</si>
  <si>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</si>
  <si>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</si>
  <si>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</si>
  <si>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</si>
  <si>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</si>
  <si>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</si>
  <si>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</si>
  <si>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</si>
  <si>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</si>
  <si>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</si>
  <si>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</si>
  <si>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01 2 01 20060 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</si>
  <si>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</si>
  <si>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</si>
  <si>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</si>
  <si>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</si>
  <si>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</si>
  <si>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</si>
  <si>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</si>
  <si>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</si>
  <si>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</si>
  <si>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</si>
  <si>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</si>
  <si>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Оценка недвижимости (Закупка товаров, работ и услуг для обеспечения государственных (муниципальных) нужд)</t>
  </si>
  <si>
    <t>02 7 01 20220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</si>
  <si>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</si>
  <si>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02 7 01 20230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</si>
  <si>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</si>
  <si>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</si>
  <si>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</si>
  <si>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</si>
  <si>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</si>
  <si>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</si>
  <si>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</si>
  <si>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02 1 01 20130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</si>
  <si>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</si>
  <si>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</si>
  <si>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</si>
  <si>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</si>
  <si>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</si>
  <si>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</si>
  <si>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</si>
  <si>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</si>
  <si>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02 1 01 20100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</si>
  <si>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</si>
  <si>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</si>
  <si>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</si>
  <si>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</si>
  <si>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</si>
  <si>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</si>
  <si>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</si>
  <si>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</si>
  <si>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02 2 01 20180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</si>
  <si>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</si>
  <si>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</si>
  <si>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</si>
  <si>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</si>
  <si>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</si>
  <si>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</si>
  <si>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</si>
  <si>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</si>
  <si>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</si>
  <si>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</si>
  <si>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</si>
  <si>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</si>
  <si>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</si>
  <si>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</si>
  <si>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</si>
  <si>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</si>
  <si>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</si>
  <si>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</si>
  <si>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</si>
  <si>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</si>
  <si>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</si>
  <si>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</si>
  <si>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>04 2 01 S3100</t>
  </si>
  <si>
    <t xml:space="preserve">04 1 01 L4970 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</si>
  <si>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</si>
  <si>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</si>
  <si>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</si>
  <si>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</si>
  <si>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>2022 год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</si>
  <si>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</si>
  <si>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</si>
  <si>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</si>
  <si>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</si>
  <si>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</si>
  <si>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</si>
  <si>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</si>
  <si>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</si>
  <si>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</si>
  <si>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</si>
  <si>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</si>
  <si>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</si>
  <si>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02 2 01 20480</t>
  </si>
  <si>
    <t>02 2 01 20490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</si>
  <si>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</si>
  <si>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</si>
  <si>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</si>
  <si>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</si>
  <si>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03 1 01 21090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</si>
  <si>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</si>
  <si>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</si>
  <si>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</si>
  <si>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</si>
  <si>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</si>
  <si>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</si>
  <si>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</si>
  <si>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</si>
  <si>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 xml:space="preserve">02 3 01 S0510 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</si>
  <si>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 (Закупка товаров, работ и услуг для обеспечения государственных (муниципальных) нужд)</t>
  </si>
  <si>
    <t>на 2021 год и на плановый</t>
  </si>
  <si>
    <t>период 2022 и 2023 годов"</t>
  </si>
  <si>
    <t>Ведомственная структура расходов бюджета Южского городского поселения на 2022 и 2023 годы</t>
  </si>
  <si>
    <t>2023 год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</si>
  <si>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</si>
  <si>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</si>
  <si>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</rPr>
      <t xml:space="preserve"> </t>
    </r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</si>
  <si>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</si>
  <si>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02 3 01 21420</t>
  </si>
  <si>
    <t>Выполнение работ по обустройству тротуара по ул. Революции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</si>
  <si>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 xml:space="preserve"> </t>
  </si>
  <si>
    <t xml:space="preserve">035 </t>
  </si>
  <si>
    <t>02 3 01 21050</t>
  </si>
  <si>
    <t xml:space="preserve">Приобретение концентрата минерального "Галит", поставка песка строительного, выполнение работ по приготовлению песко-соляной смеси  (Закупка товаров, работ и услуг для обеспечения государственных (муниципальных) нужд) 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</si>
  <si>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</si>
  <si>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</si>
  <si>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Выполнение работ по содержанию территорий общего пользования местного значения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</si>
  <si>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02 2 01 21760</t>
  </si>
  <si>
    <t>02 2 01 21770</t>
  </si>
  <si>
    <t>02 2 01 21780</t>
  </si>
  <si>
    <t>02 2 01 21790</t>
  </si>
  <si>
    <t>02 2 01 20160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</si>
  <si>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</si>
  <si>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Выполнение работ по техническому обслуживанию уличного освещения Южского городского поселения Южского муниципального района   (Закупка товаров, работ и услуг для обеспечения государственных (муниципальных) нужд)</t>
  </si>
  <si>
    <t>Организация оплаты электроснабжения  уличного освещения Южского городского поселения  Южского муниципального района (Закупка товаров, работ и услуг для обеспечения государственных (муниципальных) нужд)</t>
  </si>
  <si>
    <t>Мероприятия связанные с размещением светильников  уличного освещения и узлов учета электроэнергии на объектах электросетевого хозяйства не являющихся собственностью Южского городского поселения Южского муниципального района  (Закупка товаров, работ и услуг для обеспечения государственных (муниципальных) нужд)</t>
  </si>
  <si>
    <t>02 3 01 21640</t>
  </si>
  <si>
    <t>Выполнение работ по обустройству тротуаров с правой и левой стороны автомобильной дороги  на ул. Калинина г. Южа (в соответствии с решением суда № 2-291/2017 от 08.08.2017) (Закупка товаров, работ и услуг для обеспечения государственных (муниципальных) нужд)</t>
  </si>
  <si>
    <t>02 2 01 21260</t>
  </si>
  <si>
    <t>02 2 01 21800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</si>
  <si>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</t>
  </si>
  <si>
    <t>Строительство двух нецентрализованных источников водоснабжения ул. 4-Рабочая у дома № 5; ул. Брюханова у дома № 5А, г. Южа (Капитальные вложения в объекты государственной (муниципальной) собственности)</t>
  </si>
  <si>
    <t>Приложение № 9</t>
  </si>
  <si>
    <t>(приложение изложено в новой редакции в соответствии с решением Совета Южского городского поселения от 16.12.2021 № 83)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</si>
</sst>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3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2" fillId="33" borderId="0" xfId="0" applyFont="1" applyFill="1" applyAlignment="1">
      <alignment vertical="center"/>
    </xf>
    <xf numFmtId="49" fontId="7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justify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4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right" vertical="center"/>
    </xf>
    <xf numFmtId="0" fontId="2" fillId="33" borderId="10" xfId="0" applyNumberFormat="1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4" fontId="2" fillId="33" borderId="0" xfId="0" applyNumberFormat="1" applyFont="1" applyFill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justify" vertical="top" wrapText="1"/>
    </xf>
    <xf numFmtId="49" fontId="2" fillId="33" borderId="1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 vertical="center"/>
    </xf>
    <xf numFmtId="49" fontId="2" fillId="33" borderId="0" xfId="0" applyNumberFormat="1" applyFont="1" applyFill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center" vertical="top" wrapText="1"/>
    </xf>
    <xf numFmtId="49" fontId="2" fillId="33" borderId="15" xfId="0" applyNumberFormat="1" applyFont="1" applyFill="1" applyBorder="1" applyAlignment="1">
      <alignment horizontal="center" vertical="center" textRotation="90" wrapText="1"/>
    </xf>
    <xf numFmtId="49" fontId="2" fillId="33" borderId="12" xfId="0" applyNumberFormat="1" applyFont="1" applyFill="1" applyBorder="1" applyAlignment="1">
      <alignment horizontal="center" vertical="center" textRotation="90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42" fillId="33" borderId="0" xfId="0" applyNumberFormat="1" applyFont="1" applyFill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3"/>
  <sheetViews>
    <sheetView tabSelected="1" zoomScale="80" zoomScaleNormal="80" zoomScalePageLayoutView="0" workbookViewId="0" topLeftCell="A1">
      <selection activeCell="M19" sqref="M19"/>
    </sheetView>
  </sheetViews>
  <sheetFormatPr defaultColWidth="9.140625" defaultRowHeight="15"/>
  <cols>
    <col min="1" max="1" width="74.00390625" style="1" customWidth="1"/>
    <col min="2" max="2" width="6.7109375" style="37" customWidth="1"/>
    <col min="3" max="3" width="5.28125" style="37" customWidth="1"/>
    <col min="4" max="4" width="6.00390625" style="37" customWidth="1"/>
    <col min="5" max="5" width="18.140625" style="37" customWidth="1"/>
    <col min="6" max="6" width="5.7109375" style="37" customWidth="1"/>
    <col min="7" max="7" width="20.57421875" style="1" customWidth="1"/>
    <col min="8" max="8" width="19.8515625" style="1" customWidth="1"/>
    <col min="9" max="9" width="18.7109375" style="1" customWidth="1"/>
    <col min="10" max="10" width="20.00390625" style="1" customWidth="1"/>
    <col min="11" max="16384" width="9.140625" style="1" customWidth="1"/>
  </cols>
  <sheetData>
    <row r="1" spans="1:9" ht="18.75">
      <c r="A1" s="39" t="s">
        <v>172</v>
      </c>
      <c r="B1" s="39"/>
      <c r="C1" s="39"/>
      <c r="D1" s="39"/>
      <c r="E1" s="39"/>
      <c r="F1" s="39"/>
      <c r="G1" s="39"/>
      <c r="H1" s="39"/>
      <c r="I1" s="2"/>
    </row>
    <row r="2" spans="1:9" ht="18.75">
      <c r="A2" s="39" t="s">
        <v>96</v>
      </c>
      <c r="B2" s="39"/>
      <c r="C2" s="39"/>
      <c r="D2" s="39"/>
      <c r="E2" s="39"/>
      <c r="F2" s="39"/>
      <c r="G2" s="39"/>
      <c r="H2" s="39"/>
      <c r="I2" s="2"/>
    </row>
    <row r="3" spans="1:8" ht="18.75">
      <c r="A3" s="39" t="s">
        <v>84</v>
      </c>
      <c r="B3" s="39"/>
      <c r="C3" s="39"/>
      <c r="D3" s="39"/>
      <c r="E3" s="39"/>
      <c r="F3" s="39"/>
      <c r="G3" s="39"/>
      <c r="H3" s="39"/>
    </row>
    <row r="4" spans="1:8" ht="18.75">
      <c r="A4" s="39" t="s">
        <v>85</v>
      </c>
      <c r="B4" s="39"/>
      <c r="C4" s="39"/>
      <c r="D4" s="39"/>
      <c r="E4" s="39"/>
      <c r="F4" s="39"/>
      <c r="G4" s="39"/>
      <c r="H4" s="39"/>
    </row>
    <row r="5" spans="1:8" ht="18.75">
      <c r="A5" s="39" t="s">
        <v>86</v>
      </c>
      <c r="B5" s="39"/>
      <c r="C5" s="39"/>
      <c r="D5" s="39"/>
      <c r="E5" s="39"/>
      <c r="F5" s="39"/>
      <c r="G5" s="39"/>
      <c r="H5" s="39"/>
    </row>
    <row r="6" spans="1:8" ht="18.75">
      <c r="A6" s="39" t="s">
        <v>87</v>
      </c>
      <c r="B6" s="39"/>
      <c r="C6" s="39"/>
      <c r="D6" s="39"/>
      <c r="E6" s="39"/>
      <c r="F6" s="39"/>
      <c r="G6" s="39"/>
      <c r="H6" s="39"/>
    </row>
    <row r="7" spans="1:8" ht="18.75">
      <c r="A7" s="39" t="s">
        <v>88</v>
      </c>
      <c r="B7" s="39"/>
      <c r="C7" s="39"/>
      <c r="D7" s="39"/>
      <c r="E7" s="39"/>
      <c r="F7" s="39"/>
      <c r="G7" s="39"/>
      <c r="H7" s="39"/>
    </row>
    <row r="8" spans="1:8" ht="18.75">
      <c r="A8" s="39" t="s">
        <v>140</v>
      </c>
      <c r="B8" s="39"/>
      <c r="C8" s="39"/>
      <c r="D8" s="39"/>
      <c r="E8" s="39"/>
      <c r="F8" s="39"/>
      <c r="G8" s="39"/>
      <c r="H8" s="39"/>
    </row>
    <row r="9" spans="1:8" ht="18.75">
      <c r="A9" s="39" t="s">
        <v>141</v>
      </c>
      <c r="B9" s="39"/>
      <c r="C9" s="39"/>
      <c r="D9" s="39"/>
      <c r="E9" s="39"/>
      <c r="F9" s="39"/>
      <c r="G9" s="39"/>
      <c r="H9" s="39"/>
    </row>
    <row r="10" spans="1:8" ht="18.75">
      <c r="A10" s="39" t="s">
        <v>147</v>
      </c>
      <c r="B10" s="39"/>
      <c r="C10" s="39"/>
      <c r="D10" s="39"/>
      <c r="E10" s="39"/>
      <c r="F10" s="39"/>
      <c r="G10" s="39"/>
      <c r="H10" s="39"/>
    </row>
    <row r="12" spans="1:8" s="3" customFormat="1" ht="22.5" customHeight="1">
      <c r="A12" s="43" t="s">
        <v>142</v>
      </c>
      <c r="B12" s="43"/>
      <c r="C12" s="43"/>
      <c r="D12" s="43"/>
      <c r="E12" s="43"/>
      <c r="F12" s="43"/>
      <c r="G12" s="43"/>
      <c r="H12" s="43"/>
    </row>
    <row r="13" spans="1:8" s="3" customFormat="1" ht="22.5" customHeight="1">
      <c r="A13" s="50" t="s">
        <v>173</v>
      </c>
      <c r="B13" s="50"/>
      <c r="C13" s="50"/>
      <c r="D13" s="50"/>
      <c r="E13" s="50"/>
      <c r="F13" s="50"/>
      <c r="G13" s="50"/>
      <c r="H13" s="50"/>
    </row>
    <row r="14" spans="1:8" s="5" customFormat="1" ht="24" customHeight="1">
      <c r="A14" s="4"/>
      <c r="B14" s="4"/>
      <c r="C14" s="4"/>
      <c r="D14" s="4"/>
      <c r="E14" s="4"/>
      <c r="F14" s="4"/>
      <c r="G14" s="4"/>
      <c r="H14" s="4"/>
    </row>
    <row r="15" spans="1:8" ht="18.75" customHeight="1">
      <c r="A15" s="46" t="s">
        <v>97</v>
      </c>
      <c r="B15" s="44" t="s">
        <v>98</v>
      </c>
      <c r="C15" s="44" t="s">
        <v>99</v>
      </c>
      <c r="D15" s="44" t="s">
        <v>100</v>
      </c>
      <c r="E15" s="46" t="s">
        <v>101</v>
      </c>
      <c r="F15" s="46" t="s">
        <v>102</v>
      </c>
      <c r="G15" s="48" t="s">
        <v>103</v>
      </c>
      <c r="H15" s="49"/>
    </row>
    <row r="16" spans="1:8" ht="96.75" customHeight="1">
      <c r="A16" s="47"/>
      <c r="B16" s="45"/>
      <c r="C16" s="45"/>
      <c r="D16" s="45"/>
      <c r="E16" s="47"/>
      <c r="F16" s="47"/>
      <c r="G16" s="6" t="s">
        <v>110</v>
      </c>
      <c r="H16" s="6" t="s">
        <v>143</v>
      </c>
    </row>
    <row r="17" spans="1:8" s="10" customFormat="1" ht="18.75">
      <c r="A17" s="7" t="s">
        <v>0</v>
      </c>
      <c r="B17" s="8" t="s">
        <v>1</v>
      </c>
      <c r="C17" s="8" t="s">
        <v>2</v>
      </c>
      <c r="D17" s="8" t="s">
        <v>3</v>
      </c>
      <c r="E17" s="8" t="s">
        <v>4</v>
      </c>
      <c r="F17" s="8" t="s">
        <v>5</v>
      </c>
      <c r="G17" s="9">
        <v>7</v>
      </c>
      <c r="H17" s="9">
        <v>8</v>
      </c>
    </row>
    <row r="18" spans="1:9" s="15" customFormat="1" ht="27" customHeight="1">
      <c r="A18" s="11" t="s">
        <v>23</v>
      </c>
      <c r="B18" s="12" t="s">
        <v>6</v>
      </c>
      <c r="C18" s="12" t="s">
        <v>7</v>
      </c>
      <c r="D18" s="12" t="s">
        <v>7</v>
      </c>
      <c r="E18" s="12" t="s">
        <v>8</v>
      </c>
      <c r="F18" s="12" t="s">
        <v>9</v>
      </c>
      <c r="G18" s="13">
        <f>SUM(G19:G56)</f>
        <v>57345172.230000004</v>
      </c>
      <c r="H18" s="13">
        <f>SUM(H19:H56)</f>
        <v>51670417.05</v>
      </c>
      <c r="I18" s="14"/>
    </row>
    <row r="19" spans="1:8" s="3" customFormat="1" ht="38.25" customHeight="1">
      <c r="A19" s="16" t="s">
        <v>44</v>
      </c>
      <c r="B19" s="8" t="s">
        <v>6</v>
      </c>
      <c r="C19" s="8" t="s">
        <v>10</v>
      </c>
      <c r="D19" s="8" t="s">
        <v>14</v>
      </c>
      <c r="E19" s="17" t="s">
        <v>33</v>
      </c>
      <c r="F19" s="17">
        <v>800</v>
      </c>
      <c r="G19" s="18">
        <f>300000</f>
        <v>300000</v>
      </c>
      <c r="H19" s="18">
        <f>300000</f>
        <v>300000</v>
      </c>
    </row>
    <row r="20" spans="1:8" s="3" customFormat="1" ht="132.75" customHeight="1">
      <c r="A20" s="19" t="s">
        <v>91</v>
      </c>
      <c r="B20" s="8" t="s">
        <v>6</v>
      </c>
      <c r="C20" s="8" t="s">
        <v>10</v>
      </c>
      <c r="D20" s="8" t="s">
        <v>15</v>
      </c>
      <c r="E20" s="17" t="s">
        <v>34</v>
      </c>
      <c r="F20" s="17">
        <v>600</v>
      </c>
      <c r="G20" s="18">
        <f>100000</f>
        <v>100000</v>
      </c>
      <c r="H20" s="18">
        <f>100000</f>
        <v>100000</v>
      </c>
    </row>
    <row r="21" spans="1:8" s="3" customFormat="1" ht="113.25" customHeight="1">
      <c r="A21" s="19" t="s">
        <v>93</v>
      </c>
      <c r="B21" s="6" t="s">
        <v>6</v>
      </c>
      <c r="C21" s="8" t="s">
        <v>10</v>
      </c>
      <c r="D21" s="8" t="s">
        <v>15</v>
      </c>
      <c r="E21" s="17" t="s">
        <v>95</v>
      </c>
      <c r="F21" s="17">
        <v>100</v>
      </c>
      <c r="G21" s="18">
        <f>3315406.3+1077332</f>
        <v>4392738.3</v>
      </c>
      <c r="H21" s="18">
        <f>3315406.3+1077332</f>
        <v>4392738.3</v>
      </c>
    </row>
    <row r="22" spans="1:8" s="3" customFormat="1" ht="75" customHeight="1">
      <c r="A22" s="20" t="s">
        <v>94</v>
      </c>
      <c r="B22" s="6" t="s">
        <v>6</v>
      </c>
      <c r="C22" s="8" t="s">
        <v>10</v>
      </c>
      <c r="D22" s="8" t="s">
        <v>15</v>
      </c>
      <c r="E22" s="17" t="s">
        <v>95</v>
      </c>
      <c r="F22" s="17">
        <v>200</v>
      </c>
      <c r="G22" s="18">
        <f>135278</f>
        <v>135278</v>
      </c>
      <c r="H22" s="18">
        <f>135278</f>
        <v>135278</v>
      </c>
    </row>
    <row r="23" spans="1:8" s="3" customFormat="1" ht="79.5" customHeight="1">
      <c r="A23" s="16" t="s">
        <v>45</v>
      </c>
      <c r="B23" s="8" t="s">
        <v>6</v>
      </c>
      <c r="C23" s="8" t="s">
        <v>10</v>
      </c>
      <c r="D23" s="8" t="s">
        <v>15</v>
      </c>
      <c r="E23" s="17" t="s">
        <v>46</v>
      </c>
      <c r="F23" s="17">
        <v>200</v>
      </c>
      <c r="G23" s="18">
        <f>1500</f>
        <v>1500</v>
      </c>
      <c r="H23" s="18">
        <f>1500</f>
        <v>1500</v>
      </c>
    </row>
    <row r="24" spans="1:8" s="3" customFormat="1" ht="78.75" customHeight="1">
      <c r="A24" s="16" t="s">
        <v>137</v>
      </c>
      <c r="B24" s="8" t="s">
        <v>6</v>
      </c>
      <c r="C24" s="8" t="s">
        <v>10</v>
      </c>
      <c r="D24" s="8" t="s">
        <v>15</v>
      </c>
      <c r="E24" s="17" t="s">
        <v>113</v>
      </c>
      <c r="F24" s="17">
        <v>200</v>
      </c>
      <c r="G24" s="18">
        <f>100000</f>
        <v>100000</v>
      </c>
      <c r="H24" s="18">
        <f>100000</f>
        <v>100000</v>
      </c>
    </row>
    <row r="25" spans="1:8" s="3" customFormat="1" ht="116.25" customHeight="1">
      <c r="A25" s="16" t="s">
        <v>48</v>
      </c>
      <c r="B25" s="8" t="s">
        <v>6</v>
      </c>
      <c r="C25" s="8" t="s">
        <v>18</v>
      </c>
      <c r="D25" s="8" t="s">
        <v>17</v>
      </c>
      <c r="E25" s="17" t="s">
        <v>49</v>
      </c>
      <c r="F25" s="17">
        <v>200</v>
      </c>
      <c r="G25" s="18">
        <f>12000</f>
        <v>12000</v>
      </c>
      <c r="H25" s="18">
        <f>12000</f>
        <v>12000</v>
      </c>
    </row>
    <row r="26" spans="1:8" s="3" customFormat="1" ht="76.5" customHeight="1">
      <c r="A26" s="19" t="s">
        <v>50</v>
      </c>
      <c r="B26" s="6" t="s">
        <v>6</v>
      </c>
      <c r="C26" s="8" t="s">
        <v>18</v>
      </c>
      <c r="D26" s="8" t="s">
        <v>20</v>
      </c>
      <c r="E26" s="17" t="s">
        <v>51</v>
      </c>
      <c r="F26" s="17">
        <v>200</v>
      </c>
      <c r="G26" s="18">
        <f>211500</f>
        <v>211500</v>
      </c>
      <c r="H26" s="18">
        <f>211500</f>
        <v>211500</v>
      </c>
    </row>
    <row r="27" spans="1:8" s="3" customFormat="1" ht="76.5" customHeight="1">
      <c r="A27" s="16" t="s">
        <v>136</v>
      </c>
      <c r="B27" s="8" t="s">
        <v>6</v>
      </c>
      <c r="C27" s="8" t="s">
        <v>18</v>
      </c>
      <c r="D27" s="8" t="s">
        <v>47</v>
      </c>
      <c r="E27" s="17" t="s">
        <v>129</v>
      </c>
      <c r="F27" s="17">
        <v>200</v>
      </c>
      <c r="G27" s="18">
        <f>150000</f>
        <v>150000</v>
      </c>
      <c r="H27" s="18">
        <f>150000</f>
        <v>150000</v>
      </c>
    </row>
    <row r="28" spans="1:8" s="3" customFormat="1" ht="114.75" customHeight="1">
      <c r="A28" s="19" t="s">
        <v>64</v>
      </c>
      <c r="B28" s="6" t="s">
        <v>6</v>
      </c>
      <c r="C28" s="8" t="s">
        <v>12</v>
      </c>
      <c r="D28" s="8" t="s">
        <v>17</v>
      </c>
      <c r="E28" s="17" t="s">
        <v>65</v>
      </c>
      <c r="F28" s="17">
        <v>200</v>
      </c>
      <c r="G28" s="18">
        <f>2936519.44-1777965.33-1158554.11</f>
        <v>0</v>
      </c>
      <c r="H28" s="18">
        <f>2936519.44</f>
        <v>2936519.44</v>
      </c>
    </row>
    <row r="29" spans="1:8" s="3" customFormat="1" ht="77.25" customHeight="1">
      <c r="A29" s="19" t="s">
        <v>153</v>
      </c>
      <c r="B29" s="6" t="s">
        <v>151</v>
      </c>
      <c r="C29" s="8" t="s">
        <v>12</v>
      </c>
      <c r="D29" s="8" t="s">
        <v>17</v>
      </c>
      <c r="E29" s="17" t="s">
        <v>152</v>
      </c>
      <c r="F29" s="17">
        <v>200</v>
      </c>
      <c r="G29" s="18">
        <f>1169822.9</f>
        <v>1169822.9</v>
      </c>
      <c r="H29" s="18">
        <v>0</v>
      </c>
    </row>
    <row r="30" spans="1:10" s="3" customFormat="1" ht="208.5" customHeight="1">
      <c r="A30" s="19" t="s">
        <v>144</v>
      </c>
      <c r="B30" s="6" t="s">
        <v>6</v>
      </c>
      <c r="C30" s="8" t="s">
        <v>12</v>
      </c>
      <c r="D30" s="8" t="s">
        <v>17</v>
      </c>
      <c r="E30" s="17" t="s">
        <v>145</v>
      </c>
      <c r="F30" s="17">
        <v>200</v>
      </c>
      <c r="G30" s="18">
        <f>11319233.09+630766.91-2806302.4</f>
        <v>9143697.6</v>
      </c>
      <c r="H30" s="18">
        <f>11319233.09</f>
        <v>11319233.09</v>
      </c>
      <c r="I30" s="21"/>
      <c r="J30" s="21"/>
    </row>
    <row r="31" spans="1:10" s="3" customFormat="1" ht="78" customHeight="1">
      <c r="A31" s="19" t="s">
        <v>149</v>
      </c>
      <c r="B31" s="6" t="s">
        <v>6</v>
      </c>
      <c r="C31" s="8" t="s">
        <v>12</v>
      </c>
      <c r="D31" s="8" t="s">
        <v>17</v>
      </c>
      <c r="E31" s="22" t="s">
        <v>148</v>
      </c>
      <c r="F31" s="17">
        <v>200</v>
      </c>
      <c r="G31" s="18">
        <f>1777965.33</f>
        <v>1777965.33</v>
      </c>
      <c r="H31" s="18">
        <v>0</v>
      </c>
      <c r="I31" s="21"/>
      <c r="J31" s="21"/>
    </row>
    <row r="32" spans="1:10" s="3" customFormat="1" ht="102" customHeight="1">
      <c r="A32" s="19" t="s">
        <v>167</v>
      </c>
      <c r="B32" s="6" t="s">
        <v>6</v>
      </c>
      <c r="C32" s="8" t="s">
        <v>12</v>
      </c>
      <c r="D32" s="8" t="s">
        <v>17</v>
      </c>
      <c r="E32" s="17" t="s">
        <v>166</v>
      </c>
      <c r="F32" s="26">
        <v>200</v>
      </c>
      <c r="G32" s="27">
        <f>307043</f>
        <v>307043</v>
      </c>
      <c r="H32" s="27">
        <f>0</f>
        <v>0</v>
      </c>
      <c r="I32" s="21"/>
      <c r="J32" s="21"/>
    </row>
    <row r="33" spans="1:8" s="3" customFormat="1" ht="119.25" customHeight="1">
      <c r="A33" s="23" t="s">
        <v>139</v>
      </c>
      <c r="B33" s="24" t="s">
        <v>6</v>
      </c>
      <c r="C33" s="38" t="s">
        <v>12</v>
      </c>
      <c r="D33" s="38" t="s">
        <v>17</v>
      </c>
      <c r="E33" s="25" t="s">
        <v>138</v>
      </c>
      <c r="F33" s="26">
        <v>200</v>
      </c>
      <c r="G33" s="27">
        <f>3668511.18</f>
        <v>3668511.18</v>
      </c>
      <c r="H33" s="27">
        <f>0</f>
        <v>0</v>
      </c>
    </row>
    <row r="34" spans="1:8" s="3" customFormat="1" ht="57.75" customHeight="1">
      <c r="A34" s="19" t="s">
        <v>66</v>
      </c>
      <c r="B34" s="6" t="s">
        <v>6</v>
      </c>
      <c r="C34" s="8" t="s">
        <v>12</v>
      </c>
      <c r="D34" s="8" t="s">
        <v>17</v>
      </c>
      <c r="E34" s="17" t="s">
        <v>67</v>
      </c>
      <c r="F34" s="17">
        <v>200</v>
      </c>
      <c r="G34" s="18">
        <f>389044-386268.79</f>
        <v>2775.210000000021</v>
      </c>
      <c r="H34" s="18">
        <f>389044</f>
        <v>389044</v>
      </c>
    </row>
    <row r="35" spans="1:8" s="3" customFormat="1" ht="58.5" customHeight="1">
      <c r="A35" s="19" t="s">
        <v>120</v>
      </c>
      <c r="B35" s="6" t="s">
        <v>6</v>
      </c>
      <c r="C35" s="8" t="s">
        <v>13</v>
      </c>
      <c r="D35" s="8" t="s">
        <v>18</v>
      </c>
      <c r="E35" s="17" t="s">
        <v>38</v>
      </c>
      <c r="F35" s="17">
        <v>600</v>
      </c>
      <c r="G35" s="18">
        <f>200000</f>
        <v>200000</v>
      </c>
      <c r="H35" s="18">
        <f>200000</f>
        <v>200000</v>
      </c>
    </row>
    <row r="36" spans="1:8" s="3" customFormat="1" ht="95.25" customHeight="1">
      <c r="A36" s="19" t="s">
        <v>92</v>
      </c>
      <c r="B36" s="6" t="s">
        <v>6</v>
      </c>
      <c r="C36" s="8" t="s">
        <v>13</v>
      </c>
      <c r="D36" s="8" t="s">
        <v>18</v>
      </c>
      <c r="E36" s="17" t="s">
        <v>77</v>
      </c>
      <c r="F36" s="17">
        <v>200</v>
      </c>
      <c r="G36" s="28">
        <f>3093417.79-17457.33</f>
        <v>3075960.46</v>
      </c>
      <c r="H36" s="18">
        <f>3265119.46+20440</f>
        <v>3285559.46</v>
      </c>
    </row>
    <row r="37" spans="1:8" s="3" customFormat="1" ht="76.5" customHeight="1">
      <c r="A37" s="20" t="s">
        <v>162</v>
      </c>
      <c r="B37" s="6" t="s">
        <v>6</v>
      </c>
      <c r="C37" s="8" t="s">
        <v>13</v>
      </c>
      <c r="D37" s="8" t="s">
        <v>18</v>
      </c>
      <c r="E37" s="17" t="s">
        <v>161</v>
      </c>
      <c r="F37" s="17">
        <v>200</v>
      </c>
      <c r="G37" s="28">
        <f>6300000-5850000</f>
        <v>450000</v>
      </c>
      <c r="H37" s="28">
        <f>6300000-5850000</f>
        <v>450000</v>
      </c>
    </row>
    <row r="38" spans="1:8" s="3" customFormat="1" ht="57" customHeight="1">
      <c r="A38" s="19" t="s">
        <v>78</v>
      </c>
      <c r="B38" s="6" t="s">
        <v>6</v>
      </c>
      <c r="C38" s="8" t="s">
        <v>13</v>
      </c>
      <c r="D38" s="8" t="s">
        <v>18</v>
      </c>
      <c r="E38" s="17" t="s">
        <v>79</v>
      </c>
      <c r="F38" s="17">
        <v>200</v>
      </c>
      <c r="G38" s="18">
        <f>142242.06-789.47</f>
        <v>141452.59</v>
      </c>
      <c r="H38" s="18">
        <f>142242.06</f>
        <v>142242.06</v>
      </c>
    </row>
    <row r="39" spans="1:8" s="3" customFormat="1" ht="58.5" customHeight="1">
      <c r="A39" s="20" t="s">
        <v>121</v>
      </c>
      <c r="B39" s="6" t="s">
        <v>6</v>
      </c>
      <c r="C39" s="8" t="s">
        <v>13</v>
      </c>
      <c r="D39" s="8" t="s">
        <v>18</v>
      </c>
      <c r="E39" s="17" t="s">
        <v>123</v>
      </c>
      <c r="F39" s="17">
        <v>200</v>
      </c>
      <c r="G39" s="18">
        <f>525000-255766.91</f>
        <v>269233.08999999997</v>
      </c>
      <c r="H39" s="18">
        <f>525000</f>
        <v>525000</v>
      </c>
    </row>
    <row r="40" spans="1:15" s="3" customFormat="1" ht="100.5" customHeight="1">
      <c r="A40" s="19" t="s">
        <v>122</v>
      </c>
      <c r="B40" s="6" t="s">
        <v>6</v>
      </c>
      <c r="C40" s="8" t="s">
        <v>13</v>
      </c>
      <c r="D40" s="8" t="s">
        <v>18</v>
      </c>
      <c r="E40" s="17" t="s">
        <v>124</v>
      </c>
      <c r="F40" s="17">
        <v>200</v>
      </c>
      <c r="G40" s="18">
        <f>239800</f>
        <v>239800</v>
      </c>
      <c r="H40" s="18">
        <f>239800</f>
        <v>239800</v>
      </c>
      <c r="O40" s="3" t="s">
        <v>150</v>
      </c>
    </row>
    <row r="41" spans="1:8" s="3" customFormat="1" ht="81.75" customHeight="1">
      <c r="A41" s="19" t="s">
        <v>156</v>
      </c>
      <c r="B41" s="6" t="s">
        <v>6</v>
      </c>
      <c r="C41" s="8" t="s">
        <v>13</v>
      </c>
      <c r="D41" s="8" t="s">
        <v>18</v>
      </c>
      <c r="E41" s="17" t="s">
        <v>157</v>
      </c>
      <c r="F41" s="17">
        <v>200</v>
      </c>
      <c r="G41" s="18">
        <f>2806302.4</f>
        <v>2806302.4</v>
      </c>
      <c r="H41" s="18">
        <f>0</f>
        <v>0</v>
      </c>
    </row>
    <row r="42" spans="1:8" s="3" customFormat="1" ht="81.75" customHeight="1">
      <c r="A42" s="19" t="s">
        <v>163</v>
      </c>
      <c r="B42" s="6" t="s">
        <v>6</v>
      </c>
      <c r="C42" s="8" t="s">
        <v>13</v>
      </c>
      <c r="D42" s="8" t="s">
        <v>18</v>
      </c>
      <c r="E42" s="17" t="s">
        <v>158</v>
      </c>
      <c r="F42" s="17">
        <v>200</v>
      </c>
      <c r="G42" s="18">
        <f>900000</f>
        <v>900000</v>
      </c>
      <c r="H42" s="18">
        <f>900000</f>
        <v>900000</v>
      </c>
    </row>
    <row r="43" spans="1:8" s="3" customFormat="1" ht="118.5" customHeight="1">
      <c r="A43" s="19" t="s">
        <v>165</v>
      </c>
      <c r="B43" s="6" t="s">
        <v>6</v>
      </c>
      <c r="C43" s="8" t="s">
        <v>13</v>
      </c>
      <c r="D43" s="8" t="s">
        <v>18</v>
      </c>
      <c r="E43" s="17" t="s">
        <v>159</v>
      </c>
      <c r="F43" s="17">
        <v>200</v>
      </c>
      <c r="G43" s="18">
        <f>650000</f>
        <v>650000</v>
      </c>
      <c r="H43" s="18">
        <f>650000</f>
        <v>650000</v>
      </c>
    </row>
    <row r="44" spans="1:8" s="3" customFormat="1" ht="82.5" customHeight="1">
      <c r="A44" s="19" t="s">
        <v>164</v>
      </c>
      <c r="B44" s="6" t="s">
        <v>6</v>
      </c>
      <c r="C44" s="8" t="s">
        <v>13</v>
      </c>
      <c r="D44" s="8" t="s">
        <v>18</v>
      </c>
      <c r="E44" s="17" t="s">
        <v>160</v>
      </c>
      <c r="F44" s="17">
        <v>200</v>
      </c>
      <c r="G44" s="18">
        <f>4300000</f>
        <v>4300000</v>
      </c>
      <c r="H44" s="18">
        <f>4300000</f>
        <v>4300000</v>
      </c>
    </row>
    <row r="45" spans="1:8" s="3" customFormat="1" ht="63.75" customHeight="1">
      <c r="A45" s="19" t="s">
        <v>154</v>
      </c>
      <c r="B45" s="6" t="s">
        <v>6</v>
      </c>
      <c r="C45" s="8" t="s">
        <v>13</v>
      </c>
      <c r="D45" s="8" t="s">
        <v>18</v>
      </c>
      <c r="E45" s="17" t="s">
        <v>155</v>
      </c>
      <c r="F45" s="17">
        <v>200</v>
      </c>
      <c r="G45" s="18">
        <f>789.47+1500000</f>
        <v>1500789.47</v>
      </c>
      <c r="H45" s="18">
        <f>0</f>
        <v>0</v>
      </c>
    </row>
    <row r="46" spans="1:8" ht="57.75" customHeight="1">
      <c r="A46" s="16" t="s">
        <v>36</v>
      </c>
      <c r="B46" s="8" t="s">
        <v>6</v>
      </c>
      <c r="C46" s="8" t="s">
        <v>19</v>
      </c>
      <c r="D46" s="8" t="s">
        <v>19</v>
      </c>
      <c r="E46" s="17" t="s">
        <v>35</v>
      </c>
      <c r="F46" s="17">
        <v>600</v>
      </c>
      <c r="G46" s="18">
        <f>33440</f>
        <v>33440</v>
      </c>
      <c r="H46" s="18">
        <f>33440</f>
        <v>33440</v>
      </c>
    </row>
    <row r="47" spans="1:8" ht="58.5" customHeight="1">
      <c r="A47" s="19" t="s">
        <v>25</v>
      </c>
      <c r="B47" s="8" t="s">
        <v>6</v>
      </c>
      <c r="C47" s="8" t="s">
        <v>19</v>
      </c>
      <c r="D47" s="8" t="s">
        <v>19</v>
      </c>
      <c r="E47" s="17" t="s">
        <v>37</v>
      </c>
      <c r="F47" s="17">
        <v>600</v>
      </c>
      <c r="G47" s="18">
        <f>5280</f>
        <v>5280</v>
      </c>
      <c r="H47" s="18">
        <f>5280</f>
        <v>5280</v>
      </c>
    </row>
    <row r="48" spans="1:8" ht="78" customHeight="1">
      <c r="A48" s="20" t="s">
        <v>28</v>
      </c>
      <c r="B48" s="8" t="s">
        <v>6</v>
      </c>
      <c r="C48" s="8" t="s">
        <v>16</v>
      </c>
      <c r="D48" s="8" t="s">
        <v>10</v>
      </c>
      <c r="E48" s="17" t="s">
        <v>41</v>
      </c>
      <c r="F48" s="17">
        <v>600</v>
      </c>
      <c r="G48" s="18">
        <f>17262402.51</f>
        <v>17262402.51</v>
      </c>
      <c r="H48" s="18">
        <f>17262402.51</f>
        <v>17262402.51</v>
      </c>
    </row>
    <row r="49" spans="1:8" ht="61.5" customHeight="1">
      <c r="A49" s="19" t="s">
        <v>106</v>
      </c>
      <c r="B49" s="8" t="s">
        <v>6</v>
      </c>
      <c r="C49" s="8" t="s">
        <v>16</v>
      </c>
      <c r="D49" s="8" t="s">
        <v>10</v>
      </c>
      <c r="E49" s="17" t="s">
        <v>38</v>
      </c>
      <c r="F49" s="17">
        <v>600</v>
      </c>
      <c r="G49" s="18">
        <f>318928</f>
        <v>318928</v>
      </c>
      <c r="H49" s="18">
        <f>318928</f>
        <v>318928</v>
      </c>
    </row>
    <row r="50" spans="1:8" ht="76.5" customHeight="1">
      <c r="A50" s="19" t="s">
        <v>125</v>
      </c>
      <c r="B50" s="8" t="s">
        <v>6</v>
      </c>
      <c r="C50" s="8" t="s">
        <v>16</v>
      </c>
      <c r="D50" s="8" t="s">
        <v>10</v>
      </c>
      <c r="E50" s="17" t="s">
        <v>126</v>
      </c>
      <c r="F50" s="17">
        <v>600</v>
      </c>
      <c r="G50" s="18">
        <f>150000</f>
        <v>150000</v>
      </c>
      <c r="H50" s="18">
        <f>150000</f>
        <v>150000</v>
      </c>
    </row>
    <row r="51" spans="1:8" ht="170.25" customHeight="1">
      <c r="A51" s="20" t="s">
        <v>29</v>
      </c>
      <c r="B51" s="8" t="s">
        <v>6</v>
      </c>
      <c r="C51" s="8" t="s">
        <v>16</v>
      </c>
      <c r="D51" s="8" t="s">
        <v>10</v>
      </c>
      <c r="E51" s="17" t="s">
        <v>42</v>
      </c>
      <c r="F51" s="17">
        <v>600</v>
      </c>
      <c r="G51" s="18">
        <f>1596844</f>
        <v>1596844</v>
      </c>
      <c r="H51" s="18">
        <f>1596844-408800</f>
        <v>1188044</v>
      </c>
    </row>
    <row r="52" spans="1:8" ht="57" customHeight="1">
      <c r="A52" s="20" t="s">
        <v>89</v>
      </c>
      <c r="B52" s="8" t="s">
        <v>6</v>
      </c>
      <c r="C52" s="8" t="s">
        <v>20</v>
      </c>
      <c r="D52" s="8" t="s">
        <v>10</v>
      </c>
      <c r="E52" s="17" t="s">
        <v>43</v>
      </c>
      <c r="F52" s="17">
        <v>300</v>
      </c>
      <c r="G52" s="18">
        <f>208000</f>
        <v>208000</v>
      </c>
      <c r="H52" s="18">
        <f>208000</f>
        <v>208000</v>
      </c>
    </row>
    <row r="53" spans="1:8" ht="57" customHeight="1">
      <c r="A53" s="19" t="s">
        <v>107</v>
      </c>
      <c r="B53" s="6" t="s">
        <v>6</v>
      </c>
      <c r="C53" s="8" t="s">
        <v>20</v>
      </c>
      <c r="D53" s="8" t="s">
        <v>18</v>
      </c>
      <c r="E53" s="17" t="s">
        <v>105</v>
      </c>
      <c r="F53" s="17">
        <v>300</v>
      </c>
      <c r="G53" s="18">
        <f>1061628.19</f>
        <v>1061628.19</v>
      </c>
      <c r="H53" s="18">
        <f>1061628.19</f>
        <v>1061628.19</v>
      </c>
    </row>
    <row r="54" spans="1:8" ht="116.25" customHeight="1">
      <c r="A54" s="19" t="s">
        <v>146</v>
      </c>
      <c r="B54" s="6" t="s">
        <v>6</v>
      </c>
      <c r="C54" s="8" t="s">
        <v>20</v>
      </c>
      <c r="D54" s="8" t="s">
        <v>18</v>
      </c>
      <c r="E54" s="17" t="s">
        <v>104</v>
      </c>
      <c r="F54" s="17">
        <v>300</v>
      </c>
      <c r="G54" s="18">
        <f>466440</f>
        <v>466440</v>
      </c>
      <c r="H54" s="18">
        <f>466440</f>
        <v>466440</v>
      </c>
    </row>
    <row r="55" spans="1:8" ht="60.75" customHeight="1">
      <c r="A55" s="20" t="s">
        <v>26</v>
      </c>
      <c r="B55" s="8" t="s">
        <v>6</v>
      </c>
      <c r="C55" s="8" t="s">
        <v>14</v>
      </c>
      <c r="D55" s="8" t="s">
        <v>11</v>
      </c>
      <c r="E55" s="17" t="s">
        <v>39</v>
      </c>
      <c r="F55" s="17">
        <v>200</v>
      </c>
      <c r="G55" s="18">
        <f>77000</f>
        <v>77000</v>
      </c>
      <c r="H55" s="18">
        <f>77000</f>
        <v>77000</v>
      </c>
    </row>
    <row r="56" spans="1:8" ht="62.25" customHeight="1">
      <c r="A56" s="20" t="s">
        <v>27</v>
      </c>
      <c r="B56" s="8" t="s">
        <v>6</v>
      </c>
      <c r="C56" s="8" t="s">
        <v>14</v>
      </c>
      <c r="D56" s="8" t="s">
        <v>11</v>
      </c>
      <c r="E56" s="17" t="s">
        <v>40</v>
      </c>
      <c r="F56" s="17">
        <v>200</v>
      </c>
      <c r="G56" s="18">
        <f>158840</f>
        <v>158840</v>
      </c>
      <c r="H56" s="18">
        <f>158840</f>
        <v>158840</v>
      </c>
    </row>
    <row r="57" spans="1:8" s="32" customFormat="1" ht="58.5" customHeight="1">
      <c r="A57" s="29" t="s">
        <v>132</v>
      </c>
      <c r="B57" s="12" t="s">
        <v>133</v>
      </c>
      <c r="C57" s="12" t="s">
        <v>7</v>
      </c>
      <c r="D57" s="12" t="s">
        <v>7</v>
      </c>
      <c r="E57" s="30" t="s">
        <v>8</v>
      </c>
      <c r="F57" s="31" t="s">
        <v>9</v>
      </c>
      <c r="G57" s="13">
        <f>SUM(G58:G63)</f>
        <v>554000</v>
      </c>
      <c r="H57" s="13">
        <f>SUM(H58:H63)</f>
        <v>554000</v>
      </c>
    </row>
    <row r="58" spans="1:8" s="32" customFormat="1" ht="37.5" customHeight="1">
      <c r="A58" s="20" t="s">
        <v>52</v>
      </c>
      <c r="B58" s="6" t="s">
        <v>133</v>
      </c>
      <c r="C58" s="8" t="s">
        <v>10</v>
      </c>
      <c r="D58" s="8" t="s">
        <v>15</v>
      </c>
      <c r="E58" s="17" t="s">
        <v>53</v>
      </c>
      <c r="F58" s="17">
        <v>200</v>
      </c>
      <c r="G58" s="18">
        <f>25000</f>
        <v>25000</v>
      </c>
      <c r="H58" s="18">
        <f>25000</f>
        <v>25000</v>
      </c>
    </row>
    <row r="59" spans="1:8" s="32" customFormat="1" ht="77.25" customHeight="1">
      <c r="A59" s="20" t="s">
        <v>54</v>
      </c>
      <c r="B59" s="6" t="s">
        <v>133</v>
      </c>
      <c r="C59" s="8" t="s">
        <v>10</v>
      </c>
      <c r="D59" s="8" t="s">
        <v>15</v>
      </c>
      <c r="E59" s="17" t="s">
        <v>55</v>
      </c>
      <c r="F59" s="17">
        <v>200</v>
      </c>
      <c r="G59" s="18">
        <f>90000</f>
        <v>90000</v>
      </c>
      <c r="H59" s="18">
        <f>90000</f>
        <v>90000</v>
      </c>
    </row>
    <row r="60" spans="1:8" s="32" customFormat="1" ht="78" customHeight="1">
      <c r="A60" s="20" t="s">
        <v>56</v>
      </c>
      <c r="B60" s="6" t="s">
        <v>133</v>
      </c>
      <c r="C60" s="8" t="s">
        <v>10</v>
      </c>
      <c r="D60" s="8" t="s">
        <v>15</v>
      </c>
      <c r="E60" s="17" t="s">
        <v>57</v>
      </c>
      <c r="F60" s="17">
        <v>200</v>
      </c>
      <c r="G60" s="18">
        <f>9000</f>
        <v>9000</v>
      </c>
      <c r="H60" s="18">
        <f>9000</f>
        <v>9000</v>
      </c>
    </row>
    <row r="61" spans="1:8" s="32" customFormat="1" ht="97.5" customHeight="1">
      <c r="A61" s="20" t="s">
        <v>60</v>
      </c>
      <c r="B61" s="6" t="s">
        <v>133</v>
      </c>
      <c r="C61" s="8" t="s">
        <v>10</v>
      </c>
      <c r="D61" s="8" t="s">
        <v>15</v>
      </c>
      <c r="E61" s="17" t="s">
        <v>61</v>
      </c>
      <c r="F61" s="17">
        <v>200</v>
      </c>
      <c r="G61" s="18">
        <f>300000</f>
        <v>300000</v>
      </c>
      <c r="H61" s="18">
        <f>300000</f>
        <v>300000</v>
      </c>
    </row>
    <row r="62" spans="1:8" ht="40.5" customHeight="1">
      <c r="A62" s="16" t="s">
        <v>111</v>
      </c>
      <c r="B62" s="8" t="s">
        <v>133</v>
      </c>
      <c r="C62" s="8" t="s">
        <v>10</v>
      </c>
      <c r="D62" s="8" t="s">
        <v>15</v>
      </c>
      <c r="E62" s="17" t="s">
        <v>112</v>
      </c>
      <c r="F62" s="17">
        <v>800</v>
      </c>
      <c r="G62" s="18">
        <f>70000</f>
        <v>70000</v>
      </c>
      <c r="H62" s="18">
        <f>70000</f>
        <v>70000</v>
      </c>
    </row>
    <row r="63" spans="1:8" ht="76.5" customHeight="1">
      <c r="A63" s="20" t="s">
        <v>58</v>
      </c>
      <c r="B63" s="6" t="s">
        <v>133</v>
      </c>
      <c r="C63" s="8" t="s">
        <v>12</v>
      </c>
      <c r="D63" s="8" t="s">
        <v>22</v>
      </c>
      <c r="E63" s="17" t="s">
        <v>59</v>
      </c>
      <c r="F63" s="17">
        <v>200</v>
      </c>
      <c r="G63" s="18">
        <f>60000</f>
        <v>60000</v>
      </c>
      <c r="H63" s="18">
        <f>60000</f>
        <v>60000</v>
      </c>
    </row>
    <row r="64" spans="1:8" s="32" customFormat="1" ht="39" customHeight="1">
      <c r="A64" s="29" t="s">
        <v>134</v>
      </c>
      <c r="B64" s="12" t="s">
        <v>135</v>
      </c>
      <c r="C64" s="12" t="s">
        <v>7</v>
      </c>
      <c r="D64" s="12" t="s">
        <v>7</v>
      </c>
      <c r="E64" s="30" t="s">
        <v>8</v>
      </c>
      <c r="F64" s="31" t="s">
        <v>9</v>
      </c>
      <c r="G64" s="13">
        <f>SUM(G65:G78)</f>
        <v>8695788.24</v>
      </c>
      <c r="H64" s="13">
        <f>SUM(H65:H78)</f>
        <v>7355345.32</v>
      </c>
    </row>
    <row r="65" spans="1:8" s="32" customFormat="1" ht="75.75" customHeight="1">
      <c r="A65" s="19" t="s">
        <v>62</v>
      </c>
      <c r="B65" s="6" t="s">
        <v>135</v>
      </c>
      <c r="C65" s="8" t="s">
        <v>10</v>
      </c>
      <c r="D65" s="8" t="s">
        <v>15</v>
      </c>
      <c r="E65" s="17" t="s">
        <v>63</v>
      </c>
      <c r="F65" s="17">
        <v>200</v>
      </c>
      <c r="G65" s="18">
        <f>29708.3</f>
        <v>29708.3</v>
      </c>
      <c r="H65" s="18">
        <f>29708.3</f>
        <v>29708.3</v>
      </c>
    </row>
    <row r="66" spans="1:8" s="32" customFormat="1" ht="93.75" customHeight="1">
      <c r="A66" s="19" t="s">
        <v>108</v>
      </c>
      <c r="B66" s="6" t="s">
        <v>135</v>
      </c>
      <c r="C66" s="8" t="s">
        <v>12</v>
      </c>
      <c r="D66" s="8" t="s">
        <v>16</v>
      </c>
      <c r="E66" s="17" t="s">
        <v>109</v>
      </c>
      <c r="F66" s="17">
        <v>200</v>
      </c>
      <c r="G66" s="18">
        <f>2000000+962549+6205.13-24063.19+182604.16</f>
        <v>3127295.1</v>
      </c>
      <c r="H66" s="18">
        <f>2000000+1127295.1</f>
        <v>3127295.1</v>
      </c>
    </row>
    <row r="67" spans="1:8" s="32" customFormat="1" ht="62.25" customHeight="1">
      <c r="A67" s="19" t="s">
        <v>68</v>
      </c>
      <c r="B67" s="6" t="s">
        <v>135</v>
      </c>
      <c r="C67" s="8" t="s">
        <v>13</v>
      </c>
      <c r="D67" s="8" t="s">
        <v>10</v>
      </c>
      <c r="E67" s="17" t="s">
        <v>69</v>
      </c>
      <c r="F67" s="17">
        <v>200</v>
      </c>
      <c r="G67" s="18">
        <f>230000</f>
        <v>230000</v>
      </c>
      <c r="H67" s="18">
        <f>230000</f>
        <v>230000</v>
      </c>
    </row>
    <row r="68" spans="1:8" s="32" customFormat="1" ht="76.5" customHeight="1">
      <c r="A68" s="19" t="s">
        <v>70</v>
      </c>
      <c r="B68" s="6" t="s">
        <v>135</v>
      </c>
      <c r="C68" s="8" t="s">
        <v>13</v>
      </c>
      <c r="D68" s="8" t="s">
        <v>10</v>
      </c>
      <c r="E68" s="17" t="s">
        <v>71</v>
      </c>
      <c r="F68" s="17">
        <v>200</v>
      </c>
      <c r="G68" s="18">
        <f>1348056.37-182604.16</f>
        <v>1165452.2100000002</v>
      </c>
      <c r="H68" s="18">
        <f>1348056.37-1127295.1</f>
        <v>220761.27000000002</v>
      </c>
    </row>
    <row r="69" spans="1:8" s="32" customFormat="1" ht="78" customHeight="1">
      <c r="A69" s="19" t="s">
        <v>90</v>
      </c>
      <c r="B69" s="6" t="s">
        <v>135</v>
      </c>
      <c r="C69" s="8" t="s">
        <v>13</v>
      </c>
      <c r="D69" s="8" t="s">
        <v>10</v>
      </c>
      <c r="E69" s="17" t="s">
        <v>72</v>
      </c>
      <c r="F69" s="17">
        <v>200</v>
      </c>
      <c r="G69" s="18">
        <f>60000</f>
        <v>60000</v>
      </c>
      <c r="H69" s="18">
        <f>60000</f>
        <v>60000</v>
      </c>
    </row>
    <row r="70" spans="1:8" ht="57.75" customHeight="1">
      <c r="A70" s="19" t="s">
        <v>73</v>
      </c>
      <c r="B70" s="6" t="s">
        <v>135</v>
      </c>
      <c r="C70" s="8" t="s">
        <v>13</v>
      </c>
      <c r="D70" s="8" t="s">
        <v>10</v>
      </c>
      <c r="E70" s="17" t="s">
        <v>74</v>
      </c>
      <c r="F70" s="17">
        <v>200</v>
      </c>
      <c r="G70" s="18">
        <f>100103</f>
        <v>100103</v>
      </c>
      <c r="H70" s="18">
        <f>100103</f>
        <v>100103</v>
      </c>
    </row>
    <row r="71" spans="1:8" ht="209.25" customHeight="1">
      <c r="A71" s="19" t="s">
        <v>130</v>
      </c>
      <c r="B71" s="6" t="s">
        <v>135</v>
      </c>
      <c r="C71" s="8" t="s">
        <v>13</v>
      </c>
      <c r="D71" s="8" t="s">
        <v>10</v>
      </c>
      <c r="E71" s="17" t="s">
        <v>131</v>
      </c>
      <c r="F71" s="17">
        <v>800</v>
      </c>
      <c r="G71" s="18">
        <f>243032.65</f>
        <v>243032.65</v>
      </c>
      <c r="H71" s="18">
        <f>243032.65</f>
        <v>243032.65</v>
      </c>
    </row>
    <row r="72" spans="1:8" ht="59.25" customHeight="1">
      <c r="A72" s="19" t="s">
        <v>114</v>
      </c>
      <c r="B72" s="6" t="s">
        <v>135</v>
      </c>
      <c r="C72" s="8" t="s">
        <v>13</v>
      </c>
      <c r="D72" s="8" t="s">
        <v>11</v>
      </c>
      <c r="E72" s="17" t="s">
        <v>115</v>
      </c>
      <c r="F72" s="17">
        <v>200</v>
      </c>
      <c r="G72" s="18">
        <f>353572</f>
        <v>353572</v>
      </c>
      <c r="H72" s="18">
        <f>353572</f>
        <v>353572</v>
      </c>
    </row>
    <row r="73" spans="1:8" ht="115.5" customHeight="1">
      <c r="A73" s="19" t="s">
        <v>116</v>
      </c>
      <c r="B73" s="6" t="s">
        <v>135</v>
      </c>
      <c r="C73" s="8" t="s">
        <v>13</v>
      </c>
      <c r="D73" s="8" t="s">
        <v>11</v>
      </c>
      <c r="E73" s="17" t="s">
        <v>117</v>
      </c>
      <c r="F73" s="17">
        <v>200</v>
      </c>
      <c r="G73" s="18">
        <f>300000</f>
        <v>300000</v>
      </c>
      <c r="H73" s="18">
        <f>300000</f>
        <v>300000</v>
      </c>
    </row>
    <row r="74" spans="1:8" ht="94.5" customHeight="1">
      <c r="A74" s="19" t="s">
        <v>75</v>
      </c>
      <c r="B74" s="6" t="s">
        <v>135</v>
      </c>
      <c r="C74" s="8" t="s">
        <v>13</v>
      </c>
      <c r="D74" s="8" t="s">
        <v>11</v>
      </c>
      <c r="E74" s="17" t="s">
        <v>76</v>
      </c>
      <c r="F74" s="17">
        <v>800</v>
      </c>
      <c r="G74" s="18">
        <f>2400000</f>
        <v>2400000</v>
      </c>
      <c r="H74" s="18">
        <f>2400000</f>
        <v>2400000</v>
      </c>
    </row>
    <row r="75" spans="1:8" ht="78" customHeight="1">
      <c r="A75" s="19" t="s">
        <v>118</v>
      </c>
      <c r="B75" s="6" t="s">
        <v>135</v>
      </c>
      <c r="C75" s="8" t="s">
        <v>13</v>
      </c>
      <c r="D75" s="8" t="s">
        <v>11</v>
      </c>
      <c r="E75" s="17" t="s">
        <v>119</v>
      </c>
      <c r="F75" s="17">
        <v>200</v>
      </c>
      <c r="G75" s="18">
        <f>36000</f>
        <v>36000</v>
      </c>
      <c r="H75" s="18">
        <f>36000</f>
        <v>36000</v>
      </c>
    </row>
    <row r="76" spans="1:8" ht="56.25" customHeight="1">
      <c r="A76" s="19" t="s">
        <v>80</v>
      </c>
      <c r="B76" s="6" t="s">
        <v>135</v>
      </c>
      <c r="C76" s="8" t="s">
        <v>13</v>
      </c>
      <c r="D76" s="8" t="s">
        <v>18</v>
      </c>
      <c r="E76" s="17" t="s">
        <v>81</v>
      </c>
      <c r="F76" s="17">
        <v>200</v>
      </c>
      <c r="G76" s="18">
        <f>254873</f>
        <v>254873</v>
      </c>
      <c r="H76" s="18">
        <f>254873</f>
        <v>254873</v>
      </c>
    </row>
    <row r="77" spans="1:8" ht="67.5" customHeight="1">
      <c r="A77" s="19" t="s">
        <v>170</v>
      </c>
      <c r="B77" s="6" t="s">
        <v>135</v>
      </c>
      <c r="C77" s="8" t="s">
        <v>13</v>
      </c>
      <c r="D77" s="8" t="s">
        <v>18</v>
      </c>
      <c r="E77" s="17" t="s">
        <v>168</v>
      </c>
      <c r="F77" s="17">
        <v>200</v>
      </c>
      <c r="G77" s="18">
        <f>125891.98</f>
        <v>125891.98</v>
      </c>
      <c r="H77" s="18">
        <f>0</f>
        <v>0</v>
      </c>
    </row>
    <row r="78" spans="1:8" ht="84.75" customHeight="1">
      <c r="A78" s="19" t="s">
        <v>171</v>
      </c>
      <c r="B78" s="6" t="s">
        <v>135</v>
      </c>
      <c r="C78" s="8" t="s">
        <v>13</v>
      </c>
      <c r="D78" s="8" t="s">
        <v>18</v>
      </c>
      <c r="E78" s="17" t="s">
        <v>169</v>
      </c>
      <c r="F78" s="17">
        <v>400</v>
      </c>
      <c r="G78" s="18">
        <f>269860</f>
        <v>269860</v>
      </c>
      <c r="H78" s="18">
        <f>0</f>
        <v>0</v>
      </c>
    </row>
    <row r="79" spans="1:8" s="15" customFormat="1" ht="37.5" customHeight="1">
      <c r="A79" s="33" t="s">
        <v>21</v>
      </c>
      <c r="B79" s="30">
        <v>810</v>
      </c>
      <c r="C79" s="12" t="s">
        <v>7</v>
      </c>
      <c r="D79" s="12" t="s">
        <v>7</v>
      </c>
      <c r="E79" s="12" t="s">
        <v>8</v>
      </c>
      <c r="F79" s="12" t="s">
        <v>9</v>
      </c>
      <c r="G79" s="34">
        <f>SUM(G80:G83)</f>
        <v>2418434.45</v>
      </c>
      <c r="H79" s="34">
        <f>SUM(H80:H83)</f>
        <v>2418434.45</v>
      </c>
    </row>
    <row r="80" spans="1:8" ht="114.75" customHeight="1">
      <c r="A80" s="20" t="s">
        <v>30</v>
      </c>
      <c r="B80" s="17">
        <v>810</v>
      </c>
      <c r="C80" s="8" t="s">
        <v>10</v>
      </c>
      <c r="D80" s="8" t="s">
        <v>11</v>
      </c>
      <c r="E80" s="17" t="s">
        <v>82</v>
      </c>
      <c r="F80" s="17">
        <v>100</v>
      </c>
      <c r="G80" s="28">
        <f>731884.6</f>
        <v>731884.6</v>
      </c>
      <c r="H80" s="28">
        <f>731884.6</f>
        <v>731884.6</v>
      </c>
    </row>
    <row r="81" spans="1:8" ht="112.5" customHeight="1">
      <c r="A81" s="20" t="s">
        <v>31</v>
      </c>
      <c r="B81" s="17">
        <v>810</v>
      </c>
      <c r="C81" s="8" t="s">
        <v>10</v>
      </c>
      <c r="D81" s="8" t="s">
        <v>18</v>
      </c>
      <c r="E81" s="17" t="s">
        <v>83</v>
      </c>
      <c r="F81" s="17">
        <v>100</v>
      </c>
      <c r="G81" s="28">
        <f>1172083.85</f>
        <v>1172083.85</v>
      </c>
      <c r="H81" s="28">
        <f>1172083.85</f>
        <v>1172083.85</v>
      </c>
    </row>
    <row r="82" spans="1:8" ht="75.75" customHeight="1">
      <c r="A82" s="20" t="s">
        <v>32</v>
      </c>
      <c r="B82" s="17">
        <v>810</v>
      </c>
      <c r="C82" s="8" t="s">
        <v>10</v>
      </c>
      <c r="D82" s="8" t="s">
        <v>18</v>
      </c>
      <c r="E82" s="17" t="s">
        <v>83</v>
      </c>
      <c r="F82" s="17">
        <v>200</v>
      </c>
      <c r="G82" s="28">
        <f>484466</f>
        <v>484466</v>
      </c>
      <c r="H82" s="28">
        <f>484466</f>
        <v>484466</v>
      </c>
    </row>
    <row r="83" spans="1:8" ht="39.75" customHeight="1">
      <c r="A83" s="20" t="s">
        <v>127</v>
      </c>
      <c r="B83" s="17">
        <v>810</v>
      </c>
      <c r="C83" s="8" t="s">
        <v>10</v>
      </c>
      <c r="D83" s="8" t="s">
        <v>15</v>
      </c>
      <c r="E83" s="17" t="s">
        <v>128</v>
      </c>
      <c r="F83" s="17">
        <v>800</v>
      </c>
      <c r="G83" s="18">
        <f>30000</f>
        <v>30000</v>
      </c>
      <c r="H83" s="18">
        <f>30000</f>
        <v>30000</v>
      </c>
    </row>
    <row r="84" spans="1:8" s="15" customFormat="1" ht="27.75" customHeight="1">
      <c r="A84" s="40" t="s">
        <v>24</v>
      </c>
      <c r="B84" s="41"/>
      <c r="C84" s="41"/>
      <c r="D84" s="41"/>
      <c r="E84" s="41"/>
      <c r="F84" s="42"/>
      <c r="G84" s="13">
        <f>G18+G57+G64+G79</f>
        <v>69013394.92</v>
      </c>
      <c r="H84" s="13">
        <f>H18+H57+H64+H79</f>
        <v>61998196.82</v>
      </c>
    </row>
    <row r="85" spans="1:8" s="15" customFormat="1" ht="27.75" customHeight="1">
      <c r="A85" s="35"/>
      <c r="B85" s="35"/>
      <c r="C85" s="35"/>
      <c r="D85" s="35"/>
      <c r="E85" s="35"/>
      <c r="F85" s="35"/>
      <c r="G85" s="36"/>
      <c r="H85" s="36"/>
    </row>
    <row r="86" spans="2:6" ht="18.75">
      <c r="B86" s="1"/>
      <c r="C86" s="1"/>
      <c r="D86" s="1"/>
      <c r="E86" s="1"/>
      <c r="F86" s="1"/>
    </row>
    <row r="87" spans="2:6" ht="18.75">
      <c r="B87" s="1"/>
      <c r="C87" s="1"/>
      <c r="D87" s="1"/>
      <c r="E87" s="1"/>
      <c r="F87" s="1"/>
    </row>
    <row r="88" spans="2:6" ht="18.75">
      <c r="B88" s="1"/>
      <c r="C88" s="1"/>
      <c r="D88" s="1"/>
      <c r="E88" s="1"/>
      <c r="F88" s="1"/>
    </row>
    <row r="89" spans="2:6" ht="18.75">
      <c r="B89" s="1"/>
      <c r="C89" s="1"/>
      <c r="D89" s="1"/>
      <c r="E89" s="1"/>
      <c r="F89" s="1"/>
    </row>
    <row r="90" spans="2:6" ht="18.75">
      <c r="B90" s="1"/>
      <c r="C90" s="1"/>
      <c r="D90" s="1"/>
      <c r="E90" s="1"/>
      <c r="F90" s="1"/>
    </row>
    <row r="91" spans="2:6" ht="18.75">
      <c r="B91" s="1"/>
      <c r="C91" s="1"/>
      <c r="D91" s="1"/>
      <c r="E91" s="1"/>
      <c r="F91" s="1"/>
    </row>
    <row r="92" spans="2:6" ht="18.75">
      <c r="B92" s="1"/>
      <c r="C92" s="1"/>
      <c r="D92" s="1"/>
      <c r="E92" s="1"/>
      <c r="F92" s="1"/>
    </row>
    <row r="93" spans="2:6" ht="18.75">
      <c r="B93" s="1"/>
      <c r="C93" s="1"/>
      <c r="D93" s="1"/>
      <c r="E93" s="1"/>
      <c r="F93" s="1"/>
    </row>
    <row r="94" spans="2:6" ht="18.75">
      <c r="B94" s="1"/>
      <c r="C94" s="1"/>
      <c r="D94" s="1"/>
      <c r="E94" s="1"/>
      <c r="F94" s="1"/>
    </row>
    <row r="95" spans="2:6" ht="18.75">
      <c r="B95" s="1"/>
      <c r="C95" s="1"/>
      <c r="D95" s="1"/>
      <c r="E95" s="1"/>
      <c r="F95" s="1"/>
    </row>
    <row r="96" spans="2:6" ht="18.75">
      <c r="B96" s="1"/>
      <c r="C96" s="1"/>
      <c r="D96" s="1"/>
      <c r="E96" s="1"/>
      <c r="F96" s="1"/>
    </row>
    <row r="97" spans="2:6" ht="18.75">
      <c r="B97" s="1"/>
      <c r="C97" s="1"/>
      <c r="D97" s="1"/>
      <c r="E97" s="1"/>
      <c r="F97" s="1"/>
    </row>
    <row r="98" spans="2:6" ht="18.75">
      <c r="B98" s="1"/>
      <c r="C98" s="1"/>
      <c r="D98" s="1"/>
      <c r="E98" s="1"/>
      <c r="F98" s="1"/>
    </row>
    <row r="99" spans="2:6" ht="18.75">
      <c r="B99" s="1"/>
      <c r="C99" s="1"/>
      <c r="D99" s="1"/>
      <c r="E99" s="1"/>
      <c r="F99" s="1"/>
    </row>
    <row r="100" spans="2:6" ht="18.75">
      <c r="B100" s="1"/>
      <c r="C100" s="1"/>
      <c r="D100" s="1"/>
      <c r="E100" s="1"/>
      <c r="F100" s="1"/>
    </row>
    <row r="101" spans="2:6" ht="18.75">
      <c r="B101" s="1"/>
      <c r="C101" s="1"/>
      <c r="D101" s="1"/>
      <c r="E101" s="1"/>
      <c r="F101" s="1"/>
    </row>
    <row r="102" spans="2:6" ht="18.75">
      <c r="B102" s="1"/>
      <c r="C102" s="1"/>
      <c r="D102" s="1"/>
      <c r="E102" s="1"/>
      <c r="F102" s="1"/>
    </row>
    <row r="103" spans="2:6" ht="18.75">
      <c r="B103" s="1"/>
      <c r="C103" s="1"/>
      <c r="D103" s="1"/>
      <c r="E103" s="1"/>
      <c r="F103" s="1"/>
    </row>
    <row r="104" spans="2:6" ht="18.75">
      <c r="B104" s="1"/>
      <c r="C104" s="1"/>
      <c r="D104" s="1"/>
      <c r="E104" s="1"/>
      <c r="F104" s="1"/>
    </row>
    <row r="105" spans="2:6" ht="18.75">
      <c r="B105" s="1"/>
      <c r="C105" s="1"/>
      <c r="D105" s="1"/>
      <c r="E105" s="1"/>
      <c r="F105" s="1"/>
    </row>
    <row r="106" spans="2:6" ht="18.75">
      <c r="B106" s="1"/>
      <c r="C106" s="1"/>
      <c r="D106" s="1"/>
      <c r="E106" s="1"/>
      <c r="F106" s="1"/>
    </row>
    <row r="107" spans="2:6" ht="18.75">
      <c r="B107" s="1"/>
      <c r="C107" s="1"/>
      <c r="D107" s="1"/>
      <c r="E107" s="1"/>
      <c r="F107" s="1"/>
    </row>
    <row r="108" spans="2:6" ht="18.75">
      <c r="B108" s="1"/>
      <c r="C108" s="1"/>
      <c r="D108" s="1"/>
      <c r="E108" s="1"/>
      <c r="F108" s="1"/>
    </row>
    <row r="109" spans="2:6" ht="18.75">
      <c r="B109" s="1"/>
      <c r="C109" s="1"/>
      <c r="D109" s="1"/>
      <c r="E109" s="1"/>
      <c r="F109" s="1"/>
    </row>
    <row r="110" spans="2:6" ht="18.75">
      <c r="B110" s="1"/>
      <c r="C110" s="1"/>
      <c r="D110" s="1"/>
      <c r="E110" s="1"/>
      <c r="F110" s="1"/>
    </row>
    <row r="111" spans="2:6" ht="18.75">
      <c r="B111" s="1"/>
      <c r="C111" s="1"/>
      <c r="D111" s="1"/>
      <c r="E111" s="1"/>
      <c r="F111" s="1"/>
    </row>
    <row r="112" spans="2:6" ht="18.75">
      <c r="B112" s="1"/>
      <c r="C112" s="1"/>
      <c r="D112" s="1"/>
      <c r="E112" s="1"/>
      <c r="F112" s="1"/>
    </row>
    <row r="113" spans="2:6" ht="18.75">
      <c r="B113" s="1"/>
      <c r="C113" s="1"/>
      <c r="D113" s="1"/>
      <c r="E113" s="1"/>
      <c r="F113" s="1"/>
    </row>
    <row r="114" spans="2:6" ht="18.75">
      <c r="B114" s="1"/>
      <c r="C114" s="1"/>
      <c r="D114" s="1"/>
      <c r="E114" s="1"/>
      <c r="F114" s="1"/>
    </row>
    <row r="115" spans="2:6" ht="18.75">
      <c r="B115" s="1"/>
      <c r="C115" s="1"/>
      <c r="D115" s="1"/>
      <c r="E115" s="1"/>
      <c r="F115" s="1"/>
    </row>
    <row r="116" spans="2:6" ht="18.75">
      <c r="B116" s="1"/>
      <c r="C116" s="1"/>
      <c r="D116" s="1"/>
      <c r="E116" s="1"/>
      <c r="F116" s="1"/>
    </row>
    <row r="117" spans="2:6" ht="18.75">
      <c r="B117" s="1"/>
      <c r="C117" s="1"/>
      <c r="D117" s="1"/>
      <c r="E117" s="1"/>
      <c r="F117" s="1"/>
    </row>
    <row r="118" spans="2:6" ht="18.75">
      <c r="B118" s="1"/>
      <c r="C118" s="1"/>
      <c r="D118" s="1"/>
      <c r="E118" s="1"/>
      <c r="F118" s="1"/>
    </row>
    <row r="119" spans="2:6" ht="18.75">
      <c r="B119" s="1"/>
      <c r="C119" s="1"/>
      <c r="D119" s="1"/>
      <c r="E119" s="1"/>
      <c r="F119" s="1"/>
    </row>
    <row r="120" spans="2:6" ht="18.75">
      <c r="B120" s="1"/>
      <c r="C120" s="1"/>
      <c r="D120" s="1"/>
      <c r="E120" s="1"/>
      <c r="F120" s="1"/>
    </row>
    <row r="121" spans="2:6" ht="18.75">
      <c r="B121" s="1"/>
      <c r="C121" s="1"/>
      <c r="D121" s="1"/>
      <c r="E121" s="1"/>
      <c r="F121" s="1"/>
    </row>
    <row r="122" spans="2:6" ht="18.75">
      <c r="B122" s="1"/>
      <c r="C122" s="1"/>
      <c r="D122" s="1"/>
      <c r="E122" s="1"/>
      <c r="F122" s="1"/>
    </row>
    <row r="123" spans="2:6" ht="18.75">
      <c r="B123" s="1"/>
      <c r="C123" s="1"/>
      <c r="D123" s="1"/>
      <c r="E123" s="1"/>
      <c r="F123" s="1"/>
    </row>
    <row r="124" spans="2:6" ht="18.75">
      <c r="B124" s="1"/>
      <c r="C124" s="1"/>
      <c r="D124" s="1"/>
      <c r="E124" s="1"/>
      <c r="F124" s="1"/>
    </row>
    <row r="125" spans="2:6" ht="18.75">
      <c r="B125" s="1"/>
      <c r="C125" s="1"/>
      <c r="D125" s="1"/>
      <c r="E125" s="1"/>
      <c r="F125" s="1"/>
    </row>
    <row r="126" spans="2:6" ht="18.75">
      <c r="B126" s="1"/>
      <c r="C126" s="1"/>
      <c r="D126" s="1"/>
      <c r="E126" s="1"/>
      <c r="F126" s="1"/>
    </row>
    <row r="127" spans="2:6" ht="18.75">
      <c r="B127" s="1"/>
      <c r="C127" s="1"/>
      <c r="D127" s="1"/>
      <c r="E127" s="1"/>
      <c r="F127" s="1"/>
    </row>
    <row r="128" spans="2:6" ht="18.75">
      <c r="B128" s="1"/>
      <c r="C128" s="1"/>
      <c r="D128" s="1"/>
      <c r="E128" s="1"/>
      <c r="F128" s="1"/>
    </row>
    <row r="129" spans="2:6" ht="18.75">
      <c r="B129" s="1"/>
      <c r="C129" s="1"/>
      <c r="D129" s="1"/>
      <c r="E129" s="1"/>
      <c r="F129" s="1"/>
    </row>
    <row r="130" spans="2:6" ht="18.75">
      <c r="B130" s="1"/>
      <c r="C130" s="1"/>
      <c r="D130" s="1"/>
      <c r="E130" s="1"/>
      <c r="F130" s="1"/>
    </row>
    <row r="131" spans="2:6" ht="18.75">
      <c r="B131" s="1"/>
      <c r="C131" s="1"/>
      <c r="D131" s="1"/>
      <c r="E131" s="1"/>
      <c r="F131" s="1"/>
    </row>
    <row r="132" spans="2:6" ht="18.75">
      <c r="B132" s="1"/>
      <c r="C132" s="1"/>
      <c r="D132" s="1"/>
      <c r="E132" s="1"/>
      <c r="F132" s="1"/>
    </row>
    <row r="133" spans="2:6" ht="18.75">
      <c r="B133" s="1"/>
      <c r="C133" s="1"/>
      <c r="D133" s="1"/>
      <c r="E133" s="1"/>
      <c r="F133" s="1"/>
    </row>
    <row r="134" spans="2:6" ht="18.75">
      <c r="B134" s="1"/>
      <c r="C134" s="1"/>
      <c r="D134" s="1"/>
      <c r="E134" s="1"/>
      <c r="F134" s="1"/>
    </row>
    <row r="135" spans="2:6" ht="18.75">
      <c r="B135" s="1"/>
      <c r="C135" s="1"/>
      <c r="D135" s="1"/>
      <c r="E135" s="1"/>
      <c r="F135" s="1"/>
    </row>
    <row r="136" spans="2:6" ht="18.75">
      <c r="B136" s="1"/>
      <c r="C136" s="1"/>
      <c r="D136" s="1"/>
      <c r="E136" s="1"/>
      <c r="F136" s="1"/>
    </row>
    <row r="137" spans="2:6" ht="18.75">
      <c r="B137" s="1"/>
      <c r="C137" s="1"/>
      <c r="D137" s="1"/>
      <c r="E137" s="1"/>
      <c r="F137" s="1"/>
    </row>
    <row r="138" spans="2:6" ht="18.75">
      <c r="B138" s="1"/>
      <c r="C138" s="1"/>
      <c r="D138" s="1"/>
      <c r="E138" s="1"/>
      <c r="F138" s="1"/>
    </row>
    <row r="139" spans="2:6" ht="18.75">
      <c r="B139" s="1"/>
      <c r="C139" s="1"/>
      <c r="D139" s="1"/>
      <c r="E139" s="1"/>
      <c r="F139" s="1"/>
    </row>
    <row r="140" spans="2:6" ht="18.75">
      <c r="B140" s="1"/>
      <c r="C140" s="1"/>
      <c r="D140" s="1"/>
      <c r="E140" s="1"/>
      <c r="F140" s="1"/>
    </row>
    <row r="141" spans="2:6" ht="18.75">
      <c r="B141" s="1"/>
      <c r="C141" s="1"/>
      <c r="D141" s="1"/>
      <c r="E141" s="1"/>
      <c r="F141" s="1"/>
    </row>
    <row r="142" spans="2:6" ht="18.75">
      <c r="B142" s="1"/>
      <c r="C142" s="1"/>
      <c r="D142" s="1"/>
      <c r="E142" s="1"/>
      <c r="F142" s="1"/>
    </row>
    <row r="143" spans="2:6" ht="18.75">
      <c r="B143" s="1"/>
      <c r="C143" s="1"/>
      <c r="D143" s="1"/>
      <c r="E143" s="1"/>
      <c r="F143" s="1"/>
    </row>
    <row r="144" spans="2:6" ht="18.75">
      <c r="B144" s="1"/>
      <c r="C144" s="1"/>
      <c r="D144" s="1"/>
      <c r="E144" s="1"/>
      <c r="F144" s="1"/>
    </row>
    <row r="145" spans="2:6" ht="18.75">
      <c r="B145" s="1"/>
      <c r="C145" s="1"/>
      <c r="D145" s="1"/>
      <c r="E145" s="1"/>
      <c r="F145" s="1"/>
    </row>
    <row r="146" spans="2:6" ht="18.75">
      <c r="B146" s="1"/>
      <c r="C146" s="1"/>
      <c r="D146" s="1"/>
      <c r="E146" s="1"/>
      <c r="F146" s="1"/>
    </row>
    <row r="147" spans="2:6" ht="18.75">
      <c r="B147" s="1"/>
      <c r="C147" s="1"/>
      <c r="D147" s="1"/>
      <c r="E147" s="1"/>
      <c r="F147" s="1"/>
    </row>
    <row r="148" spans="2:6" ht="18.75">
      <c r="B148" s="1"/>
      <c r="C148" s="1"/>
      <c r="D148" s="1"/>
      <c r="E148" s="1"/>
      <c r="F148" s="1"/>
    </row>
    <row r="149" spans="2:6" ht="18.75">
      <c r="B149" s="1"/>
      <c r="C149" s="1"/>
      <c r="D149" s="1"/>
      <c r="E149" s="1"/>
      <c r="F149" s="1"/>
    </row>
    <row r="150" spans="2:6" ht="18.75">
      <c r="B150" s="1"/>
      <c r="C150" s="1"/>
      <c r="D150" s="1"/>
      <c r="E150" s="1"/>
      <c r="F150" s="1"/>
    </row>
    <row r="151" spans="2:6" ht="18.75">
      <c r="B151" s="1"/>
      <c r="C151" s="1"/>
      <c r="D151" s="1"/>
      <c r="E151" s="1"/>
      <c r="F151" s="1"/>
    </row>
    <row r="152" spans="2:6" ht="18.75">
      <c r="B152" s="1"/>
      <c r="C152" s="1"/>
      <c r="D152" s="1"/>
      <c r="E152" s="1"/>
      <c r="F152" s="1"/>
    </row>
    <row r="153" spans="2:6" ht="18.75">
      <c r="B153" s="1"/>
      <c r="C153" s="1"/>
      <c r="D153" s="1"/>
      <c r="E153" s="1"/>
      <c r="F153" s="1"/>
    </row>
  </sheetData>
  <sheetProtection/>
  <mergeCells count="20">
    <mergeCell ref="A3:H3"/>
    <mergeCell ref="A7:H7"/>
    <mergeCell ref="G15:H15"/>
    <mergeCell ref="A10:H10"/>
    <mergeCell ref="A9:H9"/>
    <mergeCell ref="A4:H4"/>
    <mergeCell ref="A5:H5"/>
    <mergeCell ref="A6:H6"/>
    <mergeCell ref="A8:H8"/>
    <mergeCell ref="A13:H13"/>
    <mergeCell ref="A1:H1"/>
    <mergeCell ref="A84:F84"/>
    <mergeCell ref="A12:H12"/>
    <mergeCell ref="B15:B16"/>
    <mergeCell ref="A15:A16"/>
    <mergeCell ref="F15:F16"/>
    <mergeCell ref="A2:H2"/>
    <mergeCell ref="E15:E16"/>
    <mergeCell ref="C15:C16"/>
    <mergeCell ref="D15:D16"/>
  </mergeCells>
  <printOptions/>
  <pageMargins left="0.984251968503937" right="0.1968503937007874" top="0.3937007874015748" bottom="0.3937007874015748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2021-12-17T12:12:59Z</dcterms:modified>
  <cp:category/>
  <cp:version/>
  <cp:contentType/>
  <cp:contentStatus/>
</cp:coreProperties>
</file>