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<sst xmlns="http://schemas.openxmlformats.org/spreadsheetml/2006/main" count="222" uniqueCount="199">
  <si>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</si>
  <si>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</si>
  <si>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</si>
  <si>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</si>
  <si>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</si>
  <si>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</si>
  <si>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</si>
  <si>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</si>
  <si>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</si>
  <si>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</si>
  <si>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</si>
  <si>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</si>
  <si>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</si>
  <si>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</si>
  <si>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</si>
  <si>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</si>
  <si>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</si>
  <si>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</si>
  <si>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</si>
  <si>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</si>
  <si>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</si>
  <si>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</si>
  <si>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</si>
  <si>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</si>
  <si>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</si>
  <si>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</si>
  <si>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</si>
  <si>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</si>
  <si>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</si>
  <si>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</si>
  <si>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</si>
  <si>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</si>
  <si>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</si>
  <si>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</si>
  <si>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</si>
  <si>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</si>
  <si>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</si>
  <si>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</si>
  <si>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</si>
  <si>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</si>
  <si>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</si>
  <si>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</si>
  <si>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</si>
  <si>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</si>
  <si>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</si>
  <si>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</si>
  <si>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</si>
  <si>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</si>
  <si>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</si>
  <si>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</si>
  <si>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</si>
  <si>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</si>
  <si>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</si>
  <si>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</si>
  <si>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</si>
  <si>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</si>
  <si>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</si>
  <si>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</si>
  <si>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</si>
  <si>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</si>
  <si>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</si>
  <si>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</si>
  <si>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</si>
  <si>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</si>
  <si>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</si>
  <si>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</si>
  <si>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</si>
  <si>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</si>
  <si>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</si>
  <si>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2019 год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</si>
  <si>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</si>
  <si>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</si>
  <si>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</si>
  <si>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</si>
  <si>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</si>
  <si>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</si>
  <si>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</si>
  <si>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</si>
  <si>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</si>
  <si>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</si>
  <si>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</si>
  <si>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</si>
  <si>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</si>
  <si>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</si>
  <si>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</si>
  <si>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</si>
  <si>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</si>
  <si>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</si>
  <si>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</si>
  <si>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</si>
  <si>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</si>
  <si>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</si>
  <si>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t>Субвенции бюджетам бюджетной системы Российской Федерации</t>
  </si>
  <si>
    <t>035 1 11 05025 13 0000 120</t>
  </si>
  <si>
    <t>035 1 11 05035 13 0000 120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</si>
  <si>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</si>
  <si>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</si>
  <si>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</si>
  <si>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</si>
  <si>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</si>
  <si>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</si>
  <si>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</si>
  <si>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</si>
  <si>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</si>
  <si>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</si>
  <si>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</si>
  <si>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на 2019 год и на плановый</t>
  </si>
  <si>
    <t xml:space="preserve">период 2020 и 2021 годов" </t>
  </si>
  <si>
    <t>Доходы бюджета Южского городского поселения по кодам классификации доходов бюджетов на 2019 год и на плановый период 2020 и 2021 годов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</si>
  <si>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</si>
  <si>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</si>
  <si>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</si>
  <si>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</si>
  <si>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</si>
  <si>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</si>
  <si>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</si>
  <si>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</si>
  <si>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</si>
  <si>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</si>
  <si>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</si>
  <si>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</si>
  <si>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</si>
  <si>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</si>
  <si>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</si>
  <si>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>000 2 02 30000 00 0000 150</t>
  </si>
  <si>
    <t>000 2 02 35120 00 0000 150</t>
  </si>
  <si>
    <t>000 2 02 35120 13 0000 150</t>
  </si>
  <si>
    <t>035 2 02 35120 13 0000 150</t>
  </si>
  <si>
    <t xml:space="preserve">Всего: 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</si>
  <si>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</si>
  <si>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</si>
  <si>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</si>
  <si>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</si>
  <si>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</si>
  <si>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</si>
  <si>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</si>
  <si>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035 2 19 60010 13 0000 150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</si>
  <si>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</si>
  <si>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</si>
  <si>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</si>
  <si>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</si>
  <si>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</si>
  <si>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</si>
  <si>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</si>
  <si>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</si>
  <si>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</si>
  <si>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</si>
  <si>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</si>
  <si>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</si>
  <si>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</si>
  <si>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</si>
  <si>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</si>
  <si>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</si>
  <si>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</si>
  <si>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</si>
  <si>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</si>
  <si>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</si>
  <si>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</si>
  <si>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</si>
  <si>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</si>
  <si>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>000 2 02 25555 00 0000 150</t>
  </si>
  <si>
    <t>000 2 02 25555 13 0000 150</t>
  </si>
  <si>
    <t>035 2 02 25555 13 0000 150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</si>
  <si>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</si>
  <si>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</si>
  <si>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000 1 05 00000 00 0000 000</t>
  </si>
  <si>
    <t xml:space="preserve">НАЛОГИ НА СОВОКУПНЫЙ ДОХОД </t>
  </si>
  <si>
    <t>000 1 05 03000 01 0000 110</t>
  </si>
  <si>
    <t xml:space="preserve">Единый сельскохозяйственный налог </t>
  </si>
  <si>
    <t>000 1 05 03010 01 0000 110</t>
  </si>
  <si>
    <t>182 1 05 03010 01 0000 110</t>
  </si>
  <si>
    <t>000 1 17 05050 13 0000 180</t>
  </si>
  <si>
    <t>Прочие неналоговые доходы бюджетов городских поселений</t>
  </si>
  <si>
    <t>037 1 17 05050 13 0000 180</t>
  </si>
  <si>
    <t>000 1 17 05000 00 0000 180</t>
  </si>
  <si>
    <t>Прочие неналоговые доходы</t>
  </si>
  <si>
    <t>000 1 17 00000 00 0000 000</t>
  </si>
  <si>
    <t>ПРОЧИЕ НЕНАЛОГОВЫЕ ДОХОДЫ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</si>
  <si>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</si>
  <si>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</si>
  <si>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</si>
  <si>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</si>
  <si>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035 2 02 20216 13 0000 150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</si>
  <si>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</si>
  <si>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</si>
  <si>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000 1 14 02053 13 0000 410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</si>
  <si>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</si>
  <si>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000 1 14 02050 13 0000 410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</si>
  <si>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</si>
  <si>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035 1 14 02053 13 0000 410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</si>
  <si>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</si>
  <si>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</si>
  <si>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</si>
  <si>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</si>
  <si>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</si>
  <si>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</si>
  <si>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2</t>
  </si>
  <si>
    <t>»</t>
  </si>
  <si>
    <r>
      <t>от</t>
    </r>
    <r>
      <rPr>
        <u val="single"/>
        <sz val="14"/>
        <rFont val="Times New Roman"/>
        <family val="1"/>
      </rPr>
      <t xml:space="preserve"> 22.08.2019 </t>
    </r>
    <r>
      <rPr>
        <sz val="14"/>
        <rFont val="Times New Roman"/>
        <family val="1"/>
      </rPr>
      <t xml:space="preserve">№ </t>
    </r>
    <r>
      <rPr>
        <u val="single"/>
        <sz val="14"/>
        <rFont val="Times New Roman"/>
        <family val="1"/>
      </rPr>
      <t xml:space="preserve"> 43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</si>
</sst>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52" t="s">
        <v>190</v>
      </c>
      <c r="B1" s="52"/>
      <c r="C1" s="52"/>
      <c r="D1" s="52"/>
      <c r="E1" s="52"/>
    </row>
    <row r="2" spans="1:5" ht="21" customHeight="1">
      <c r="A2" s="52" t="s">
        <v>191</v>
      </c>
      <c r="B2" s="52"/>
      <c r="C2" s="52"/>
      <c r="D2" s="52"/>
      <c r="E2" s="52"/>
    </row>
    <row r="3" spans="1:5" ht="18.75">
      <c r="A3" s="52" t="s">
        <v>29</v>
      </c>
      <c r="B3" s="52"/>
      <c r="C3" s="52"/>
      <c r="D3" s="52"/>
      <c r="E3" s="52"/>
    </row>
    <row r="4" spans="1:5" ht="19.5" customHeight="1">
      <c r="A4" s="52" t="s">
        <v>192</v>
      </c>
      <c r="B4" s="52"/>
      <c r="C4" s="52"/>
      <c r="D4" s="52"/>
      <c r="E4" s="52"/>
    </row>
    <row r="5" spans="1:5" ht="76.5" customHeight="1">
      <c r="A5" s="52" t="s">
        <v>193</v>
      </c>
      <c r="B5" s="52"/>
      <c r="C5" s="52"/>
      <c r="D5" s="52"/>
      <c r="E5" s="52"/>
    </row>
    <row r="6" spans="1:5" ht="18.75">
      <c r="A6" s="52" t="s">
        <v>194</v>
      </c>
      <c r="B6" s="52"/>
      <c r="C6" s="52"/>
      <c r="D6" s="52"/>
      <c r="E6" s="52"/>
    </row>
    <row r="7" spans="1:5" ht="21" customHeight="1">
      <c r="A7" s="52" t="s">
        <v>195</v>
      </c>
      <c r="B7" s="52"/>
      <c r="C7" s="52"/>
      <c r="D7" s="52"/>
      <c r="E7" s="52"/>
    </row>
    <row r="8" spans="1:5" ht="18.75">
      <c r="A8" s="52" t="s">
        <v>198</v>
      </c>
      <c r="B8" s="52"/>
      <c r="C8" s="52"/>
      <c r="D8" s="52"/>
      <c r="E8" s="52"/>
    </row>
    <row r="10" spans="2:5" ht="18.75">
      <c r="B10" s="42" t="s">
        <v>196</v>
      </c>
      <c r="C10" s="42"/>
      <c r="D10" s="42"/>
      <c r="E10" s="42"/>
    </row>
    <row r="11" spans="2:5" ht="18.75">
      <c r="B11" s="42" t="s">
        <v>99</v>
      </c>
      <c r="C11" s="42"/>
      <c r="D11" s="42"/>
      <c r="E11" s="42"/>
    </row>
    <row r="12" spans="2:5" ht="18.75">
      <c r="B12" s="42" t="s">
        <v>68</v>
      </c>
      <c r="C12" s="42"/>
      <c r="D12" s="42"/>
      <c r="E12" s="42"/>
    </row>
    <row r="13" spans="2:5" ht="18.75">
      <c r="B13" s="42" t="s">
        <v>28</v>
      </c>
      <c r="C13" s="42"/>
      <c r="D13" s="42"/>
      <c r="E13" s="42"/>
    </row>
    <row r="14" spans="2:5" ht="18.75">
      <c r="B14" s="42" t="s">
        <v>16</v>
      </c>
      <c r="C14" s="42"/>
      <c r="D14" s="42"/>
      <c r="E14" s="42"/>
    </row>
    <row r="15" spans="2:5" ht="18.75">
      <c r="B15" s="42" t="s">
        <v>17</v>
      </c>
      <c r="C15" s="42"/>
      <c r="D15" s="42"/>
      <c r="E15" s="42"/>
    </row>
    <row r="16" spans="2:5" ht="18.75">
      <c r="B16" s="42" t="s">
        <v>29</v>
      </c>
      <c r="C16" s="42"/>
      <c r="D16" s="42"/>
      <c r="E16" s="42"/>
    </row>
    <row r="17" spans="2:5" ht="18.75">
      <c r="B17" s="42" t="s">
        <v>106</v>
      </c>
      <c r="C17" s="42"/>
      <c r="D17" s="42"/>
      <c r="E17" s="42"/>
    </row>
    <row r="18" spans="2:5" ht="18.75">
      <c r="B18" s="42" t="s">
        <v>107</v>
      </c>
      <c r="C18" s="42"/>
      <c r="D18" s="42"/>
      <c r="E18" s="42"/>
    </row>
    <row r="19" spans="2:5" ht="18.75">
      <c r="B19" s="42" t="s">
        <v>129</v>
      </c>
      <c r="C19" s="42"/>
      <c r="D19" s="42"/>
      <c r="E19" s="42"/>
    </row>
    <row r="21" spans="1:5" ht="40.5" customHeight="1">
      <c r="A21" s="51" t="s">
        <v>108</v>
      </c>
      <c r="B21" s="51"/>
      <c r="C21" s="51"/>
      <c r="D21" s="51"/>
      <c r="E21" s="51"/>
    </row>
    <row r="22" spans="1:5" ht="18.75">
      <c r="A22" s="2"/>
      <c r="B22" s="2"/>
      <c r="E22" s="15" t="s">
        <v>18</v>
      </c>
    </row>
    <row r="23" spans="1:5" ht="18.75">
      <c r="A23" s="44" t="s">
        <v>100</v>
      </c>
      <c r="B23" s="46" t="s">
        <v>101</v>
      </c>
      <c r="C23" s="48" t="s">
        <v>89</v>
      </c>
      <c r="D23" s="49"/>
      <c r="E23" s="50"/>
    </row>
    <row r="24" spans="1:5" ht="39.75" customHeight="1">
      <c r="A24" s="45"/>
      <c r="B24" s="47"/>
      <c r="C24" s="33" t="s">
        <v>69</v>
      </c>
      <c r="D24" s="33" t="s">
        <v>98</v>
      </c>
      <c r="E24" s="33" t="s">
        <v>109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C27+C35+C53+C64+C75+C84+C49+C88</f>
        <v>42873345.04</v>
      </c>
      <c r="D26" s="18">
        <f>D27+D35+D53+D64+D75+D84+D49+D88</f>
        <v>41926323.37</v>
      </c>
      <c r="E26" s="18">
        <f>E27+E35+E53+E64+E75+E84+E49+E88</f>
        <v>41926323.37</v>
      </c>
    </row>
    <row r="27" spans="1:5" ht="18.75">
      <c r="A27" s="3" t="s">
        <v>60</v>
      </c>
      <c r="B27" s="5" t="s">
        <v>70</v>
      </c>
      <c r="C27" s="18">
        <f>C28</f>
        <v>34366068.91</v>
      </c>
      <c r="D27" s="18">
        <f>D28</f>
        <v>34456059.62</v>
      </c>
      <c r="E27" s="18">
        <f>E28</f>
        <v>34456059.62</v>
      </c>
    </row>
    <row r="28" spans="1:5" ht="18.75">
      <c r="A28" s="6" t="s">
        <v>42</v>
      </c>
      <c r="B28" s="7" t="s">
        <v>71</v>
      </c>
      <c r="C28" s="19">
        <f>C29+C31+C33</f>
        <v>34366068.91</v>
      </c>
      <c r="D28" s="19">
        <f>D29+D31+D33</f>
        <v>34456059.62</v>
      </c>
      <c r="E28" s="19">
        <f>E29+E31+E33</f>
        <v>34456059.62</v>
      </c>
    </row>
    <row r="29" spans="1:5" ht="150">
      <c r="A29" s="6" t="s">
        <v>22</v>
      </c>
      <c r="B29" s="7" t="s">
        <v>72</v>
      </c>
      <c r="C29" s="20">
        <f>C30</f>
        <v>33797536.87</v>
      </c>
      <c r="D29" s="20">
        <f>D30</f>
        <v>34161059.62</v>
      </c>
      <c r="E29" s="20">
        <f>E30</f>
        <v>34161059.62</v>
      </c>
    </row>
    <row r="30" spans="1:5" ht="150">
      <c r="A30" s="6" t="s">
        <v>43</v>
      </c>
      <c r="B30" s="7" t="s">
        <v>72</v>
      </c>
      <c r="C30" s="20">
        <f>34061058.91-243522.04-20000</f>
        <v>33797536.87</v>
      </c>
      <c r="D30" s="21">
        <f>34161059.62</f>
        <v>34161059.62</v>
      </c>
      <c r="E30" s="21">
        <f>34161059.62</f>
        <v>34161059.62</v>
      </c>
    </row>
    <row r="31" spans="1:5" ht="206.25" customHeight="1">
      <c r="A31" s="6" t="s">
        <v>23</v>
      </c>
      <c r="B31" s="7" t="s">
        <v>30</v>
      </c>
      <c r="C31" s="20">
        <f>C32</f>
        <v>210000</v>
      </c>
      <c r="D31" s="20">
        <f>D32</f>
        <v>210000</v>
      </c>
      <c r="E31" s="20">
        <f>E32</f>
        <v>210000</v>
      </c>
    </row>
    <row r="32" spans="1:5" ht="205.5" customHeight="1">
      <c r="A32" s="6" t="s">
        <v>10</v>
      </c>
      <c r="B32" s="7" t="s">
        <v>30</v>
      </c>
      <c r="C32" s="22">
        <f>210000</f>
        <v>210000</v>
      </c>
      <c r="D32" s="21">
        <f>210000</f>
        <v>210000</v>
      </c>
      <c r="E32" s="21">
        <f>210000</f>
        <v>210000</v>
      </c>
    </row>
    <row r="33" spans="1:5" ht="93.75">
      <c r="A33" s="6" t="s">
        <v>61</v>
      </c>
      <c r="B33" s="7" t="s">
        <v>31</v>
      </c>
      <c r="C33" s="22">
        <f>C34</f>
        <v>358532.04000000004</v>
      </c>
      <c r="D33" s="22">
        <f>D34</f>
        <v>85000</v>
      </c>
      <c r="E33" s="22">
        <f>E34</f>
        <v>85000</v>
      </c>
    </row>
    <row r="34" spans="1:5" ht="93.75">
      <c r="A34" s="6" t="s">
        <v>62</v>
      </c>
      <c r="B34" s="7" t="s">
        <v>31</v>
      </c>
      <c r="C34" s="23">
        <f>85000+243522.04+10010+20000</f>
        <v>358532.04000000004</v>
      </c>
      <c r="D34" s="21">
        <f>85000</f>
        <v>85000</v>
      </c>
      <c r="E34" s="21">
        <f>85000</f>
        <v>85000</v>
      </c>
    </row>
    <row r="35" spans="1:5" ht="75">
      <c r="A35" s="3" t="s">
        <v>63</v>
      </c>
      <c r="B35" s="5" t="s">
        <v>21</v>
      </c>
      <c r="C35" s="24">
        <f>C36</f>
        <v>1728786.46</v>
      </c>
      <c r="D35" s="24">
        <f>D36</f>
        <v>1767223.75</v>
      </c>
      <c r="E35" s="24">
        <f>E36</f>
        <v>1767223.75</v>
      </c>
    </row>
    <row r="36" spans="1:5" ht="56.25">
      <c r="A36" s="6" t="s">
        <v>19</v>
      </c>
      <c r="B36" s="7" t="s">
        <v>32</v>
      </c>
      <c r="C36" s="23">
        <f>C37+C40+C43+C46</f>
        <v>1728786.46</v>
      </c>
      <c r="D36" s="23">
        <f>D37+D40+D43+D46</f>
        <v>1767223.75</v>
      </c>
      <c r="E36" s="23">
        <f>E37+E40+E43+E46</f>
        <v>1767223.75</v>
      </c>
    </row>
    <row r="37" spans="1:5" ht="132.75" customHeight="1">
      <c r="A37" s="6" t="s">
        <v>26</v>
      </c>
      <c r="B37" s="7" t="s">
        <v>140</v>
      </c>
      <c r="C37" s="23">
        <f>C39</f>
        <v>695740.76</v>
      </c>
      <c r="D37" s="23">
        <f>D39</f>
        <v>602651.35</v>
      </c>
      <c r="E37" s="23">
        <f>E39</f>
        <v>602651.35</v>
      </c>
    </row>
    <row r="38" spans="1:5" ht="224.25" customHeight="1">
      <c r="A38" s="6" t="s">
        <v>139</v>
      </c>
      <c r="B38" s="37" t="s">
        <v>138</v>
      </c>
      <c r="C38" s="23">
        <f>C39</f>
        <v>695740.76</v>
      </c>
      <c r="D38" s="23">
        <f>D39</f>
        <v>602651.35</v>
      </c>
      <c r="E38" s="23">
        <f>E39</f>
        <v>602651.35</v>
      </c>
    </row>
    <row r="39" spans="1:5" s="25" customFormat="1" ht="224.25" customHeight="1">
      <c r="A39" s="8" t="s">
        <v>137</v>
      </c>
      <c r="B39" s="37" t="s">
        <v>138</v>
      </c>
      <c r="C39" s="23">
        <f>595740.76+100000</f>
        <v>695740.76</v>
      </c>
      <c r="D39" s="21">
        <f>602651.35</f>
        <v>602651.35</v>
      </c>
      <c r="E39" s="21">
        <f>602651.35</f>
        <v>602651.35</v>
      </c>
    </row>
    <row r="40" spans="1:5" ht="168" customHeight="1">
      <c r="A40" s="6" t="s">
        <v>25</v>
      </c>
      <c r="B40" s="7" t="s">
        <v>144</v>
      </c>
      <c r="C40" s="23">
        <f>C42</f>
        <v>6125.13</v>
      </c>
      <c r="D40" s="23">
        <f>D42</f>
        <v>5401.37</v>
      </c>
      <c r="E40" s="23">
        <f>E42</f>
        <v>5401.37</v>
      </c>
    </row>
    <row r="41" spans="1:5" ht="261.75" customHeight="1">
      <c r="A41" s="6" t="s">
        <v>143</v>
      </c>
      <c r="B41" s="37" t="s">
        <v>142</v>
      </c>
      <c r="C41" s="23">
        <f>C42</f>
        <v>6125.13</v>
      </c>
      <c r="D41" s="23">
        <f>D42</f>
        <v>5401.37</v>
      </c>
      <c r="E41" s="23">
        <f>E42</f>
        <v>5401.37</v>
      </c>
    </row>
    <row r="42" spans="1:5" ht="261.75" customHeight="1">
      <c r="A42" s="6" t="s">
        <v>141</v>
      </c>
      <c r="B42" s="37" t="s">
        <v>142</v>
      </c>
      <c r="C42" s="23">
        <f>5125.13+1000</f>
        <v>6125.13</v>
      </c>
      <c r="D42" s="21">
        <f>5401.37</f>
        <v>5401.37</v>
      </c>
      <c r="E42" s="21">
        <f>5401.37</f>
        <v>5401.37</v>
      </c>
    </row>
    <row r="43" spans="1:5" ht="148.5" customHeight="1">
      <c r="A43" s="6" t="s">
        <v>24</v>
      </c>
      <c r="B43" s="7" t="s">
        <v>148</v>
      </c>
      <c r="C43" s="23">
        <f aca="true" t="shared" si="0" ref="C43:E44">C44</f>
        <v>1141171.3</v>
      </c>
      <c r="D43" s="23">
        <f t="shared" si="0"/>
        <v>1276952.1</v>
      </c>
      <c r="E43" s="23">
        <f t="shared" si="0"/>
        <v>1276952.1</v>
      </c>
    </row>
    <row r="44" spans="1:5" ht="225" customHeight="1">
      <c r="A44" s="6" t="s">
        <v>147</v>
      </c>
      <c r="B44" s="37" t="s">
        <v>146</v>
      </c>
      <c r="C44" s="23">
        <f t="shared" si="0"/>
        <v>1141171.3</v>
      </c>
      <c r="D44" s="23">
        <f t="shared" si="0"/>
        <v>1276952.1</v>
      </c>
      <c r="E44" s="23">
        <f t="shared" si="0"/>
        <v>1276952.1</v>
      </c>
    </row>
    <row r="45" spans="1:5" ht="224.25" customHeight="1">
      <c r="A45" s="8" t="s">
        <v>145</v>
      </c>
      <c r="B45" s="37" t="s">
        <v>146</v>
      </c>
      <c r="C45" s="23">
        <f>1242171.3-101000</f>
        <v>1141171.3</v>
      </c>
      <c r="D45" s="21">
        <f>1276952.1</f>
        <v>1276952.1</v>
      </c>
      <c r="E45" s="21">
        <f>1276952.1</f>
        <v>1276952.1</v>
      </c>
    </row>
    <row r="46" spans="1:5" ht="148.5" customHeight="1">
      <c r="A46" s="6" t="s">
        <v>44</v>
      </c>
      <c r="B46" s="7" t="s">
        <v>152</v>
      </c>
      <c r="C46" s="23">
        <f aca="true" t="shared" si="1" ref="C46:E47">C47</f>
        <v>-114250.73</v>
      </c>
      <c r="D46" s="23">
        <f t="shared" si="1"/>
        <v>-117781.07</v>
      </c>
      <c r="E46" s="23">
        <f t="shared" si="1"/>
        <v>-117781.07</v>
      </c>
    </row>
    <row r="47" spans="1:5" ht="226.5" customHeight="1">
      <c r="A47" s="6" t="s">
        <v>151</v>
      </c>
      <c r="B47" s="37" t="s">
        <v>150</v>
      </c>
      <c r="C47" s="23">
        <f t="shared" si="1"/>
        <v>-114250.73</v>
      </c>
      <c r="D47" s="23">
        <f t="shared" si="1"/>
        <v>-117781.07</v>
      </c>
      <c r="E47" s="23">
        <f t="shared" si="1"/>
        <v>-117781.07</v>
      </c>
    </row>
    <row r="48" spans="1:5" ht="225.75" customHeight="1">
      <c r="A48" s="8" t="s">
        <v>149</v>
      </c>
      <c r="B48" s="37" t="s">
        <v>150</v>
      </c>
      <c r="C48" s="23">
        <f>-114250.73</f>
        <v>-114250.73</v>
      </c>
      <c r="D48" s="21">
        <f>-117781.07</f>
        <v>-117781.07</v>
      </c>
      <c r="E48" s="21">
        <f>-117781.07</f>
        <v>-117781.07</v>
      </c>
    </row>
    <row r="49" spans="1:5" s="25" customFormat="1" ht="38.25" customHeight="1">
      <c r="A49" s="5" t="s">
        <v>165</v>
      </c>
      <c r="B49" s="40" t="s">
        <v>166</v>
      </c>
      <c r="C49" s="24">
        <f aca="true" t="shared" si="2" ref="C49:E51">C50</f>
        <v>325</v>
      </c>
      <c r="D49" s="24">
        <f t="shared" si="2"/>
        <v>0</v>
      </c>
      <c r="E49" s="24">
        <f t="shared" si="2"/>
        <v>0</v>
      </c>
    </row>
    <row r="50" spans="1:5" ht="19.5" customHeight="1">
      <c r="A50" s="8" t="s">
        <v>167</v>
      </c>
      <c r="B50" s="37" t="s">
        <v>168</v>
      </c>
      <c r="C50" s="23">
        <f t="shared" si="2"/>
        <v>325</v>
      </c>
      <c r="D50" s="23">
        <f t="shared" si="2"/>
        <v>0</v>
      </c>
      <c r="E50" s="23">
        <f t="shared" si="2"/>
        <v>0</v>
      </c>
    </row>
    <row r="51" spans="1:5" ht="18.75" customHeight="1">
      <c r="A51" s="8" t="s">
        <v>169</v>
      </c>
      <c r="B51" s="37" t="s">
        <v>168</v>
      </c>
      <c r="C51" s="23">
        <f t="shared" si="2"/>
        <v>325</v>
      </c>
      <c r="D51" s="23">
        <f t="shared" si="2"/>
        <v>0</v>
      </c>
      <c r="E51" s="23">
        <f t="shared" si="2"/>
        <v>0</v>
      </c>
    </row>
    <row r="52" spans="1:5" ht="22.5" customHeight="1">
      <c r="A52" s="8" t="s">
        <v>170</v>
      </c>
      <c r="B52" s="37" t="s">
        <v>168</v>
      </c>
      <c r="C52" s="23">
        <f>325</f>
        <v>325</v>
      </c>
      <c r="D52" s="21">
        <f>0</f>
        <v>0</v>
      </c>
      <c r="E52" s="21">
        <f>0</f>
        <v>0</v>
      </c>
    </row>
    <row r="53" spans="1:5" ht="18.75">
      <c r="A53" s="3" t="s">
        <v>45</v>
      </c>
      <c r="B53" s="5" t="s">
        <v>33</v>
      </c>
      <c r="C53" s="18">
        <f>C54+C57</f>
        <v>4285636.1</v>
      </c>
      <c r="D53" s="18">
        <f>D54+D57</f>
        <v>4313040</v>
      </c>
      <c r="E53" s="18">
        <f>E54+E57</f>
        <v>4313040</v>
      </c>
    </row>
    <row r="54" spans="1:5" ht="18.75">
      <c r="A54" s="6" t="s">
        <v>46</v>
      </c>
      <c r="B54" s="7" t="s">
        <v>34</v>
      </c>
      <c r="C54" s="19">
        <f aca="true" t="shared" si="3" ref="C54:E55">C55</f>
        <v>595000</v>
      </c>
      <c r="D54" s="19">
        <f t="shared" si="3"/>
        <v>595000</v>
      </c>
      <c r="E54" s="19">
        <f t="shared" si="3"/>
        <v>595000</v>
      </c>
    </row>
    <row r="55" spans="1:5" ht="93.75">
      <c r="A55" s="6" t="s">
        <v>47</v>
      </c>
      <c r="B55" s="7" t="s">
        <v>35</v>
      </c>
      <c r="C55" s="19">
        <f t="shared" si="3"/>
        <v>595000</v>
      </c>
      <c r="D55" s="19">
        <f t="shared" si="3"/>
        <v>595000</v>
      </c>
      <c r="E55" s="19">
        <f t="shared" si="3"/>
        <v>595000</v>
      </c>
    </row>
    <row r="56" spans="1:5" ht="93.75">
      <c r="A56" s="6" t="s">
        <v>48</v>
      </c>
      <c r="B56" s="7" t="s">
        <v>35</v>
      </c>
      <c r="C56" s="23">
        <f>595000</f>
        <v>595000</v>
      </c>
      <c r="D56" s="21">
        <f>595000</f>
        <v>595000</v>
      </c>
      <c r="E56" s="21">
        <f>595000</f>
        <v>595000</v>
      </c>
    </row>
    <row r="57" spans="1:5" ht="18.75">
      <c r="A57" s="6" t="s">
        <v>49</v>
      </c>
      <c r="B57" s="7" t="s">
        <v>36</v>
      </c>
      <c r="C57" s="19">
        <f>C58+C61</f>
        <v>3690636.0999999996</v>
      </c>
      <c r="D57" s="19">
        <f>D58+D61</f>
        <v>3718040</v>
      </c>
      <c r="E57" s="19">
        <f>E58+E61</f>
        <v>3718040</v>
      </c>
    </row>
    <row r="58" spans="1:5" ht="18.75">
      <c r="A58" s="6" t="s">
        <v>50</v>
      </c>
      <c r="B58" s="7" t="s">
        <v>37</v>
      </c>
      <c r="C58" s="19">
        <f aca="true" t="shared" si="4" ref="C58:E59">C59</f>
        <v>1700000</v>
      </c>
      <c r="D58" s="19">
        <f t="shared" si="4"/>
        <v>1700000</v>
      </c>
      <c r="E58" s="19">
        <f t="shared" si="4"/>
        <v>1700000</v>
      </c>
    </row>
    <row r="59" spans="1:5" ht="75">
      <c r="A59" s="6" t="s">
        <v>51</v>
      </c>
      <c r="B59" s="7" t="s">
        <v>38</v>
      </c>
      <c r="C59" s="19">
        <f t="shared" si="4"/>
        <v>1700000</v>
      </c>
      <c r="D59" s="19">
        <f t="shared" si="4"/>
        <v>1700000</v>
      </c>
      <c r="E59" s="19">
        <f t="shared" si="4"/>
        <v>1700000</v>
      </c>
    </row>
    <row r="60" spans="1:5" ht="75">
      <c r="A60" s="6" t="s">
        <v>52</v>
      </c>
      <c r="B60" s="7" t="s">
        <v>38</v>
      </c>
      <c r="C60" s="19">
        <f>1700000</f>
        <v>1700000</v>
      </c>
      <c r="D60" s="21">
        <f>1700000</f>
        <v>1700000</v>
      </c>
      <c r="E60" s="21">
        <f>1700000</f>
        <v>1700000</v>
      </c>
    </row>
    <row r="61" spans="1:5" ht="18.75">
      <c r="A61" s="8" t="s">
        <v>58</v>
      </c>
      <c r="B61" s="7" t="s">
        <v>73</v>
      </c>
      <c r="C61" s="20">
        <f aca="true" t="shared" si="5" ref="C61:E62">C62</f>
        <v>1990636.0999999999</v>
      </c>
      <c r="D61" s="20">
        <f t="shared" si="5"/>
        <v>2018040</v>
      </c>
      <c r="E61" s="20">
        <f t="shared" si="5"/>
        <v>2018040</v>
      </c>
    </row>
    <row r="62" spans="1:5" ht="75">
      <c r="A62" s="6" t="s">
        <v>53</v>
      </c>
      <c r="B62" s="7" t="s">
        <v>39</v>
      </c>
      <c r="C62" s="20">
        <f t="shared" si="5"/>
        <v>1990636.0999999999</v>
      </c>
      <c r="D62" s="20">
        <f t="shared" si="5"/>
        <v>2018040</v>
      </c>
      <c r="E62" s="20">
        <f t="shared" si="5"/>
        <v>2018040</v>
      </c>
    </row>
    <row r="63" spans="1:5" ht="75">
      <c r="A63" s="6" t="s">
        <v>54</v>
      </c>
      <c r="B63" s="7" t="s">
        <v>39</v>
      </c>
      <c r="C63" s="20">
        <f>2018040-21492.54-325-5586.36</f>
        <v>1990636.0999999999</v>
      </c>
      <c r="D63" s="21">
        <f>2018040</f>
        <v>2018040</v>
      </c>
      <c r="E63" s="21">
        <f>2018040</f>
        <v>2018040</v>
      </c>
    </row>
    <row r="64" spans="1:5" ht="93.75">
      <c r="A64" s="3" t="s">
        <v>11</v>
      </c>
      <c r="B64" s="5" t="s">
        <v>74</v>
      </c>
      <c r="C64" s="24">
        <f>C65</f>
        <v>2317449.67</v>
      </c>
      <c r="D64" s="24">
        <f>D65</f>
        <v>1290000</v>
      </c>
      <c r="E64" s="24">
        <f>E65</f>
        <v>1290000</v>
      </c>
    </row>
    <row r="65" spans="1:5" ht="170.25" customHeight="1">
      <c r="A65" s="6" t="s">
        <v>12</v>
      </c>
      <c r="B65" s="7" t="s">
        <v>87</v>
      </c>
      <c r="C65" s="23">
        <f>C66+C69+C72</f>
        <v>2317449.67</v>
      </c>
      <c r="D65" s="23">
        <f>D66+D69+D72</f>
        <v>1290000</v>
      </c>
      <c r="E65" s="23">
        <f>E66+E69+E72</f>
        <v>1290000</v>
      </c>
    </row>
    <row r="66" spans="1:5" ht="131.25">
      <c r="A66" s="6" t="s">
        <v>14</v>
      </c>
      <c r="B66" s="7" t="s">
        <v>8</v>
      </c>
      <c r="C66" s="23">
        <f aca="true" t="shared" si="6" ref="C66:E67">C67</f>
        <v>666964.5800000001</v>
      </c>
      <c r="D66" s="23">
        <f t="shared" si="6"/>
        <v>700000</v>
      </c>
      <c r="E66" s="23">
        <f t="shared" si="6"/>
        <v>700000</v>
      </c>
    </row>
    <row r="67" spans="1:5" ht="152.25" customHeight="1">
      <c r="A67" s="6" t="s">
        <v>56</v>
      </c>
      <c r="B67" s="7" t="s">
        <v>75</v>
      </c>
      <c r="C67" s="19">
        <f t="shared" si="6"/>
        <v>666964.5800000001</v>
      </c>
      <c r="D67" s="19">
        <f t="shared" si="6"/>
        <v>700000</v>
      </c>
      <c r="E67" s="19">
        <f t="shared" si="6"/>
        <v>700000</v>
      </c>
    </row>
    <row r="68" spans="1:5" ht="151.5" customHeight="1">
      <c r="A68" s="6" t="s">
        <v>90</v>
      </c>
      <c r="B68" s="13" t="s">
        <v>76</v>
      </c>
      <c r="C68" s="20">
        <f>700000-32284.6-750.82</f>
        <v>666964.5800000001</v>
      </c>
      <c r="D68" s="21">
        <f>700000</f>
        <v>700000</v>
      </c>
      <c r="E68" s="21">
        <f>700000</f>
        <v>700000</v>
      </c>
    </row>
    <row r="69" spans="1:5" ht="152.25" customHeight="1">
      <c r="A69" s="11" t="s">
        <v>59</v>
      </c>
      <c r="B69" s="7" t="s">
        <v>77</v>
      </c>
      <c r="C69" s="23">
        <f>C70</f>
        <v>157035.42</v>
      </c>
      <c r="D69" s="23">
        <f>D70</f>
        <v>90000</v>
      </c>
      <c r="E69" s="23">
        <f>E70</f>
        <v>90000</v>
      </c>
    </row>
    <row r="70" spans="1:5" ht="150">
      <c r="A70" s="6" t="s">
        <v>55</v>
      </c>
      <c r="B70" s="7" t="s">
        <v>78</v>
      </c>
      <c r="C70" s="23">
        <f>SUM(C71:C71)</f>
        <v>157035.42</v>
      </c>
      <c r="D70" s="23">
        <f>SUM(D71:D71)</f>
        <v>90000</v>
      </c>
      <c r="E70" s="23">
        <f>SUM(E71:E71)</f>
        <v>90000</v>
      </c>
    </row>
    <row r="71" spans="1:5" ht="150">
      <c r="A71" s="6" t="s">
        <v>93</v>
      </c>
      <c r="B71" s="7" t="s">
        <v>79</v>
      </c>
      <c r="C71" s="23">
        <f>90000+32284.6+34000+750.82</f>
        <v>157035.42</v>
      </c>
      <c r="D71" s="23">
        <f>90000</f>
        <v>90000</v>
      </c>
      <c r="E71" s="23">
        <f>90000</f>
        <v>90000</v>
      </c>
    </row>
    <row r="72" spans="1:5" ht="168.75">
      <c r="A72" s="6" t="s">
        <v>15</v>
      </c>
      <c r="B72" s="13" t="s">
        <v>80</v>
      </c>
      <c r="C72" s="23">
        <f>C73</f>
        <v>1493449.67</v>
      </c>
      <c r="D72" s="23">
        <f>D73</f>
        <v>500000</v>
      </c>
      <c r="E72" s="23">
        <f>E73</f>
        <v>500000</v>
      </c>
    </row>
    <row r="73" spans="1:5" ht="132" customHeight="1">
      <c r="A73" s="6" t="s">
        <v>57</v>
      </c>
      <c r="B73" s="7" t="s">
        <v>81</v>
      </c>
      <c r="C73" s="23">
        <f>SUM(C74:C74)</f>
        <v>1493449.67</v>
      </c>
      <c r="D73" s="23">
        <f>SUM(D74:D74)</f>
        <v>500000</v>
      </c>
      <c r="E73" s="23">
        <f>SUM(E74:E74)</f>
        <v>500000</v>
      </c>
    </row>
    <row r="74" spans="1:5" ht="132.75" customHeight="1">
      <c r="A74" s="6" t="s">
        <v>94</v>
      </c>
      <c r="B74" s="7" t="s">
        <v>82</v>
      </c>
      <c r="C74" s="23">
        <f>500000+166873.56+59464.7+199889+335169.45+98000+134052.96</f>
        <v>1493449.67</v>
      </c>
      <c r="D74" s="23">
        <f>500000</f>
        <v>500000</v>
      </c>
      <c r="E74" s="23">
        <f>500000</f>
        <v>500000</v>
      </c>
    </row>
    <row r="75" spans="1:5" ht="56.25">
      <c r="A75" s="3" t="s">
        <v>64</v>
      </c>
      <c r="B75" s="4" t="s">
        <v>83</v>
      </c>
      <c r="C75" s="24">
        <f>C80+C76</f>
        <v>148000</v>
      </c>
      <c r="D75" s="24">
        <f>D80+D76</f>
        <v>100000</v>
      </c>
      <c r="E75" s="24">
        <f>E80+E76</f>
        <v>100000</v>
      </c>
    </row>
    <row r="76" spans="1:5" ht="160.5" customHeight="1">
      <c r="A76" s="6" t="s">
        <v>183</v>
      </c>
      <c r="B76" s="37" t="s">
        <v>184</v>
      </c>
      <c r="C76" s="23">
        <f aca="true" t="shared" si="7" ref="C76:E78">C77</f>
        <v>20000</v>
      </c>
      <c r="D76" s="23">
        <f t="shared" si="7"/>
        <v>0</v>
      </c>
      <c r="E76" s="23">
        <f t="shared" si="7"/>
        <v>0</v>
      </c>
    </row>
    <row r="77" spans="1:5" ht="182.25" customHeight="1">
      <c r="A77" s="6" t="s">
        <v>187</v>
      </c>
      <c r="B77" s="37" t="s">
        <v>186</v>
      </c>
      <c r="C77" s="23">
        <f t="shared" si="7"/>
        <v>20000</v>
      </c>
      <c r="D77" s="23">
        <f t="shared" si="7"/>
        <v>0</v>
      </c>
      <c r="E77" s="23">
        <f t="shared" si="7"/>
        <v>0</v>
      </c>
    </row>
    <row r="78" spans="1:5" ht="206.25">
      <c r="A78" s="6" t="s">
        <v>185</v>
      </c>
      <c r="B78" s="37" t="s">
        <v>188</v>
      </c>
      <c r="C78" s="23">
        <f t="shared" si="7"/>
        <v>20000</v>
      </c>
      <c r="D78" s="23">
        <f t="shared" si="7"/>
        <v>0</v>
      </c>
      <c r="E78" s="23">
        <f t="shared" si="7"/>
        <v>0</v>
      </c>
    </row>
    <row r="79" spans="1:5" ht="206.25">
      <c r="A79" s="6" t="s">
        <v>189</v>
      </c>
      <c r="B79" s="37" t="s">
        <v>188</v>
      </c>
      <c r="C79" s="23">
        <f>48000-28000</f>
        <v>20000</v>
      </c>
      <c r="D79" s="23">
        <v>0</v>
      </c>
      <c r="E79" s="23">
        <v>0</v>
      </c>
    </row>
    <row r="80" spans="1:5" s="25" customFormat="1" ht="75">
      <c r="A80" s="6" t="s">
        <v>65</v>
      </c>
      <c r="B80" s="7" t="s">
        <v>84</v>
      </c>
      <c r="C80" s="23">
        <f>C81</f>
        <v>128000</v>
      </c>
      <c r="D80" s="23">
        <f aca="true" t="shared" si="8" ref="D80:E82">D81</f>
        <v>100000</v>
      </c>
      <c r="E80" s="23">
        <f t="shared" si="8"/>
        <v>100000</v>
      </c>
    </row>
    <row r="81" spans="1:5" ht="75">
      <c r="A81" s="6" t="s">
        <v>66</v>
      </c>
      <c r="B81" s="12" t="s">
        <v>85</v>
      </c>
      <c r="C81" s="23">
        <f>C82</f>
        <v>128000</v>
      </c>
      <c r="D81" s="23">
        <f t="shared" si="8"/>
        <v>100000</v>
      </c>
      <c r="E81" s="23">
        <f t="shared" si="8"/>
        <v>100000</v>
      </c>
    </row>
    <row r="82" spans="1:5" ht="93.75">
      <c r="A82" s="6" t="s">
        <v>67</v>
      </c>
      <c r="B82" s="7" t="s">
        <v>88</v>
      </c>
      <c r="C82" s="23">
        <f>C83</f>
        <v>128000</v>
      </c>
      <c r="D82" s="23">
        <f t="shared" si="8"/>
        <v>100000</v>
      </c>
      <c r="E82" s="23">
        <f t="shared" si="8"/>
        <v>100000</v>
      </c>
    </row>
    <row r="83" spans="1:5" ht="93.75">
      <c r="A83" s="6" t="s">
        <v>91</v>
      </c>
      <c r="B83" s="13" t="s">
        <v>86</v>
      </c>
      <c r="C83" s="23">
        <f>100000+28000</f>
        <v>128000</v>
      </c>
      <c r="D83" s="21">
        <f>100000</f>
        <v>100000</v>
      </c>
      <c r="E83" s="21">
        <f>100000</f>
        <v>100000</v>
      </c>
    </row>
    <row r="84" spans="1:5" s="25" customFormat="1" ht="37.5">
      <c r="A84" s="38" t="s">
        <v>153</v>
      </c>
      <c r="B84" s="36" t="s">
        <v>154</v>
      </c>
      <c r="C84" s="24">
        <f aca="true" t="shared" si="9" ref="C84:E86">C85</f>
        <v>21492.54</v>
      </c>
      <c r="D84" s="24">
        <f t="shared" si="9"/>
        <v>0</v>
      </c>
      <c r="E84" s="24">
        <f t="shared" si="9"/>
        <v>0</v>
      </c>
    </row>
    <row r="85" spans="1:5" ht="56.25">
      <c r="A85" s="6" t="s">
        <v>155</v>
      </c>
      <c r="B85" s="39" t="s">
        <v>156</v>
      </c>
      <c r="C85" s="23">
        <f t="shared" si="9"/>
        <v>21492.54</v>
      </c>
      <c r="D85" s="23">
        <f t="shared" si="9"/>
        <v>0</v>
      </c>
      <c r="E85" s="23">
        <f t="shared" si="9"/>
        <v>0</v>
      </c>
    </row>
    <row r="86" spans="1:5" ht="75">
      <c r="A86" s="6" t="s">
        <v>157</v>
      </c>
      <c r="B86" s="39" t="s">
        <v>158</v>
      </c>
      <c r="C86" s="23">
        <f t="shared" si="9"/>
        <v>21492.54</v>
      </c>
      <c r="D86" s="23">
        <f t="shared" si="9"/>
        <v>0</v>
      </c>
      <c r="E86" s="23">
        <f t="shared" si="9"/>
        <v>0</v>
      </c>
    </row>
    <row r="87" spans="1:5" ht="75">
      <c r="A87" s="6" t="s">
        <v>159</v>
      </c>
      <c r="B87" s="39" t="s">
        <v>158</v>
      </c>
      <c r="C87" s="23">
        <f>21492.54</f>
        <v>21492.54</v>
      </c>
      <c r="D87" s="21">
        <f>0</f>
        <v>0</v>
      </c>
      <c r="E87" s="21">
        <f>0</f>
        <v>0</v>
      </c>
    </row>
    <row r="88" spans="1:5" s="25" customFormat="1" ht="37.5">
      <c r="A88" s="3" t="s">
        <v>176</v>
      </c>
      <c r="B88" s="41" t="s">
        <v>177</v>
      </c>
      <c r="C88" s="24">
        <f aca="true" t="shared" si="10" ref="C88:E90">C89</f>
        <v>5586.36</v>
      </c>
      <c r="D88" s="24">
        <f t="shared" si="10"/>
        <v>0</v>
      </c>
      <c r="E88" s="24">
        <f t="shared" si="10"/>
        <v>0</v>
      </c>
    </row>
    <row r="89" spans="1:5" ht="18.75">
      <c r="A89" s="6" t="s">
        <v>174</v>
      </c>
      <c r="B89" s="39" t="s">
        <v>175</v>
      </c>
      <c r="C89" s="23">
        <f t="shared" si="10"/>
        <v>5586.36</v>
      </c>
      <c r="D89" s="23">
        <f t="shared" si="10"/>
        <v>0</v>
      </c>
      <c r="E89" s="23">
        <f t="shared" si="10"/>
        <v>0</v>
      </c>
    </row>
    <row r="90" spans="1:5" ht="37.5">
      <c r="A90" s="6" t="s">
        <v>171</v>
      </c>
      <c r="B90" s="39" t="s">
        <v>172</v>
      </c>
      <c r="C90" s="23">
        <f t="shared" si="10"/>
        <v>5586.36</v>
      </c>
      <c r="D90" s="23">
        <f t="shared" si="10"/>
        <v>0</v>
      </c>
      <c r="E90" s="23">
        <f t="shared" si="10"/>
        <v>0</v>
      </c>
    </row>
    <row r="91" spans="1:5" ht="37.5">
      <c r="A91" s="6" t="s">
        <v>173</v>
      </c>
      <c r="B91" s="39" t="s">
        <v>172</v>
      </c>
      <c r="C91" s="23">
        <f>5586.36</f>
        <v>5586.36</v>
      </c>
      <c r="D91" s="21">
        <f>0</f>
        <v>0</v>
      </c>
      <c r="E91" s="21">
        <f>0</f>
        <v>0</v>
      </c>
    </row>
    <row r="92" spans="1:5" s="29" customFormat="1" ht="26.25" customHeight="1">
      <c r="A92" s="30" t="s">
        <v>13</v>
      </c>
      <c r="B92" s="31" t="s">
        <v>95</v>
      </c>
      <c r="C92" s="32">
        <f>C93+C115</f>
        <v>41899503.42</v>
      </c>
      <c r="D92" s="32">
        <f>D93+D115</f>
        <v>21537611.43</v>
      </c>
      <c r="E92" s="32">
        <f>E93+E115</f>
        <v>21537777.14</v>
      </c>
    </row>
    <row r="93" spans="1:5" ht="75.75" customHeight="1">
      <c r="A93" s="3" t="s">
        <v>20</v>
      </c>
      <c r="B93" s="5" t="s">
        <v>96</v>
      </c>
      <c r="C93" s="26">
        <f>C94+C111+C101</f>
        <v>42080675.9</v>
      </c>
      <c r="D93" s="26">
        <f>D94+D111+D101</f>
        <v>21537611.43</v>
      </c>
      <c r="E93" s="26">
        <f>E94+E111+E101</f>
        <v>21537777.14</v>
      </c>
    </row>
    <row r="94" spans="1:5" ht="37.5">
      <c r="A94" s="6" t="s">
        <v>110</v>
      </c>
      <c r="B94" s="9" t="s">
        <v>97</v>
      </c>
      <c r="C94" s="21">
        <f>C95+C98</f>
        <v>23703390</v>
      </c>
      <c r="D94" s="21">
        <f>D95+D98</f>
        <v>21534400</v>
      </c>
      <c r="E94" s="21">
        <f>E95+E98</f>
        <v>21534400</v>
      </c>
    </row>
    <row r="95" spans="1:5" ht="37.5">
      <c r="A95" s="6" t="s">
        <v>111</v>
      </c>
      <c r="B95" s="10" t="s">
        <v>40</v>
      </c>
      <c r="C95" s="21">
        <f aca="true" t="shared" si="11" ref="C95:E96">C96</f>
        <v>22060000</v>
      </c>
      <c r="D95" s="21">
        <f t="shared" si="11"/>
        <v>21534400</v>
      </c>
      <c r="E95" s="21">
        <f t="shared" si="11"/>
        <v>21534400</v>
      </c>
    </row>
    <row r="96" spans="1:5" ht="56.25">
      <c r="A96" s="6" t="s">
        <v>112</v>
      </c>
      <c r="B96" s="7" t="s">
        <v>41</v>
      </c>
      <c r="C96" s="19">
        <f t="shared" si="11"/>
        <v>22060000</v>
      </c>
      <c r="D96" s="19">
        <f t="shared" si="11"/>
        <v>21534400</v>
      </c>
      <c r="E96" s="19">
        <f t="shared" si="11"/>
        <v>21534400</v>
      </c>
    </row>
    <row r="97" spans="1:5" ht="56.25">
      <c r="A97" s="6" t="s">
        <v>113</v>
      </c>
      <c r="B97" s="7" t="s">
        <v>41</v>
      </c>
      <c r="C97" s="19">
        <f>22060000</f>
        <v>22060000</v>
      </c>
      <c r="D97" s="21">
        <f>21534400</f>
        <v>21534400</v>
      </c>
      <c r="E97" s="21">
        <f>21534400</f>
        <v>21534400</v>
      </c>
    </row>
    <row r="98" spans="1:5" ht="55.5" customHeight="1">
      <c r="A98" s="6" t="s">
        <v>114</v>
      </c>
      <c r="B98" s="7" t="s">
        <v>104</v>
      </c>
      <c r="C98" s="27">
        <f aca="true" t="shared" si="12" ref="C98:E99">C99</f>
        <v>1643390</v>
      </c>
      <c r="D98" s="27">
        <f t="shared" si="12"/>
        <v>0</v>
      </c>
      <c r="E98" s="27">
        <f t="shared" si="12"/>
        <v>0</v>
      </c>
    </row>
    <row r="99" spans="1:5" ht="74.25" customHeight="1">
      <c r="A99" s="6" t="s">
        <v>115</v>
      </c>
      <c r="B99" s="7" t="s">
        <v>105</v>
      </c>
      <c r="C99" s="27">
        <f t="shared" si="12"/>
        <v>1643390</v>
      </c>
      <c r="D99" s="27">
        <f t="shared" si="12"/>
        <v>0</v>
      </c>
      <c r="E99" s="27">
        <f t="shared" si="12"/>
        <v>0</v>
      </c>
    </row>
    <row r="100" spans="1:5" ht="74.25" customHeight="1">
      <c r="A100" s="6" t="s">
        <v>116</v>
      </c>
      <c r="B100" s="7" t="s">
        <v>105</v>
      </c>
      <c r="C100" s="27">
        <f>1586590+56800</f>
        <v>1643390</v>
      </c>
      <c r="D100" s="34">
        <f>0</f>
        <v>0</v>
      </c>
      <c r="E100" s="34">
        <f>0</f>
        <v>0</v>
      </c>
    </row>
    <row r="101" spans="1:5" ht="57.75" customHeight="1">
      <c r="A101" s="6" t="s">
        <v>118</v>
      </c>
      <c r="B101" s="7" t="s">
        <v>117</v>
      </c>
      <c r="C101" s="27">
        <f>C108+C105+C102</f>
        <v>18374213.9</v>
      </c>
      <c r="D101" s="27">
        <f>D108+D105+D102</f>
        <v>0</v>
      </c>
      <c r="E101" s="27">
        <f>E108+E105+E102</f>
        <v>0</v>
      </c>
    </row>
    <row r="102" spans="1:5" ht="167.25" customHeight="1">
      <c r="A102" s="6" t="s">
        <v>178</v>
      </c>
      <c r="B102" s="37" t="s">
        <v>179</v>
      </c>
      <c r="C102" s="27">
        <f aca="true" t="shared" si="13" ref="C102:E103">C103</f>
        <v>8758305.899999999</v>
      </c>
      <c r="D102" s="27">
        <f t="shared" si="13"/>
        <v>0</v>
      </c>
      <c r="E102" s="27">
        <f t="shared" si="13"/>
        <v>0</v>
      </c>
    </row>
    <row r="103" spans="1:5" ht="189.75" customHeight="1">
      <c r="A103" s="6" t="s">
        <v>181</v>
      </c>
      <c r="B103" s="37" t="s">
        <v>180</v>
      </c>
      <c r="C103" s="27">
        <f t="shared" si="13"/>
        <v>8758305.899999999</v>
      </c>
      <c r="D103" s="27">
        <f t="shared" si="13"/>
        <v>0</v>
      </c>
      <c r="E103" s="27">
        <f t="shared" si="13"/>
        <v>0</v>
      </c>
    </row>
    <row r="104" spans="1:5" ht="190.5" customHeight="1">
      <c r="A104" s="6" t="s">
        <v>182</v>
      </c>
      <c r="B104" s="37" t="s">
        <v>180</v>
      </c>
      <c r="C104" s="27">
        <f>2442525.29+3190635.15+3125145.46</f>
        <v>8758305.899999999</v>
      </c>
      <c r="D104" s="27">
        <f>0</f>
        <v>0</v>
      </c>
      <c r="E104" s="27">
        <f>0</f>
        <v>0</v>
      </c>
    </row>
    <row r="105" spans="1:5" ht="57.75" customHeight="1">
      <c r="A105" s="6" t="s">
        <v>160</v>
      </c>
      <c r="B105" s="7" t="s">
        <v>163</v>
      </c>
      <c r="C105" s="27">
        <f aca="true" t="shared" si="14" ref="C105:E106">C106</f>
        <v>4000000</v>
      </c>
      <c r="D105" s="27">
        <f t="shared" si="14"/>
        <v>0</v>
      </c>
      <c r="E105" s="27">
        <f t="shared" si="14"/>
        <v>0</v>
      </c>
    </row>
    <row r="106" spans="1:5" ht="75.75" customHeight="1">
      <c r="A106" s="6" t="s">
        <v>161</v>
      </c>
      <c r="B106" s="7" t="s">
        <v>164</v>
      </c>
      <c r="C106" s="27">
        <f t="shared" si="14"/>
        <v>4000000</v>
      </c>
      <c r="D106" s="27">
        <f t="shared" si="14"/>
        <v>0</v>
      </c>
      <c r="E106" s="27">
        <f t="shared" si="14"/>
        <v>0</v>
      </c>
    </row>
    <row r="107" spans="1:5" ht="76.5" customHeight="1">
      <c r="A107" s="6" t="s">
        <v>162</v>
      </c>
      <c r="B107" s="7" t="s">
        <v>164</v>
      </c>
      <c r="C107" s="27">
        <f>4000000</f>
        <v>4000000</v>
      </c>
      <c r="D107" s="27">
        <f>0</f>
        <v>0</v>
      </c>
      <c r="E107" s="27">
        <f>0</f>
        <v>0</v>
      </c>
    </row>
    <row r="108" spans="1:5" ht="21.75" customHeight="1">
      <c r="A108" s="6" t="s">
        <v>121</v>
      </c>
      <c r="B108" s="7" t="s">
        <v>119</v>
      </c>
      <c r="C108" s="27">
        <f aca="true" t="shared" si="15" ref="C108:E109">C109</f>
        <v>5615908</v>
      </c>
      <c r="D108" s="27">
        <f t="shared" si="15"/>
        <v>0</v>
      </c>
      <c r="E108" s="27">
        <f t="shared" si="15"/>
        <v>0</v>
      </c>
    </row>
    <row r="109" spans="1:5" ht="36.75" customHeight="1">
      <c r="A109" s="6" t="s">
        <v>122</v>
      </c>
      <c r="B109" s="7" t="s">
        <v>120</v>
      </c>
      <c r="C109" s="27">
        <f t="shared" si="15"/>
        <v>5615908</v>
      </c>
      <c r="D109" s="27">
        <f t="shared" si="15"/>
        <v>0</v>
      </c>
      <c r="E109" s="27">
        <f t="shared" si="15"/>
        <v>0</v>
      </c>
    </row>
    <row r="110" spans="1:5" ht="37.5" customHeight="1">
      <c r="A110" s="6" t="s">
        <v>123</v>
      </c>
      <c r="B110" s="7" t="s">
        <v>120</v>
      </c>
      <c r="C110" s="27">
        <f>5721151-105243</f>
        <v>5615908</v>
      </c>
      <c r="D110" s="34">
        <f>0</f>
        <v>0</v>
      </c>
      <c r="E110" s="34">
        <f>0</f>
        <v>0</v>
      </c>
    </row>
    <row r="111" spans="1:5" ht="37.5">
      <c r="A111" s="6" t="s">
        <v>124</v>
      </c>
      <c r="B111" s="7" t="s">
        <v>92</v>
      </c>
      <c r="C111" s="19">
        <f aca="true" t="shared" si="16" ref="C111:E113">C112</f>
        <v>3072</v>
      </c>
      <c r="D111" s="19">
        <f t="shared" si="16"/>
        <v>3211.43</v>
      </c>
      <c r="E111" s="19">
        <f t="shared" si="16"/>
        <v>3377.14</v>
      </c>
    </row>
    <row r="112" spans="1:5" ht="114" customHeight="1">
      <c r="A112" s="6" t="s">
        <v>125</v>
      </c>
      <c r="B112" s="7" t="s">
        <v>102</v>
      </c>
      <c r="C112" s="19">
        <f t="shared" si="16"/>
        <v>3072</v>
      </c>
      <c r="D112" s="19">
        <f t="shared" si="16"/>
        <v>3211.43</v>
      </c>
      <c r="E112" s="19">
        <f t="shared" si="16"/>
        <v>3377.14</v>
      </c>
    </row>
    <row r="113" spans="1:5" ht="131.25" customHeight="1">
      <c r="A113" s="8" t="s">
        <v>126</v>
      </c>
      <c r="B113" s="7" t="s">
        <v>103</v>
      </c>
      <c r="C113" s="19">
        <f t="shared" si="16"/>
        <v>3072</v>
      </c>
      <c r="D113" s="19">
        <f t="shared" si="16"/>
        <v>3211.43</v>
      </c>
      <c r="E113" s="19">
        <f t="shared" si="16"/>
        <v>3377.14</v>
      </c>
    </row>
    <row r="114" spans="1:5" ht="130.5" customHeight="1">
      <c r="A114" s="6" t="s">
        <v>127</v>
      </c>
      <c r="B114" s="7" t="s">
        <v>103</v>
      </c>
      <c r="C114" s="19">
        <f>3072</f>
        <v>3072</v>
      </c>
      <c r="D114" s="21">
        <f>3211.43</f>
        <v>3211.43</v>
      </c>
      <c r="E114" s="21">
        <f>3377.14</f>
        <v>3377.14</v>
      </c>
    </row>
    <row r="115" spans="1:5" s="25" customFormat="1" ht="113.25" customHeight="1">
      <c r="A115" s="3" t="s">
        <v>131</v>
      </c>
      <c r="B115" s="36" t="s">
        <v>130</v>
      </c>
      <c r="C115" s="18">
        <f aca="true" t="shared" si="17" ref="C115:E117">C116</f>
        <v>-181172.47999999995</v>
      </c>
      <c r="D115" s="18">
        <f t="shared" si="17"/>
        <v>0</v>
      </c>
      <c r="E115" s="18">
        <f t="shared" si="17"/>
        <v>0</v>
      </c>
    </row>
    <row r="116" spans="1:5" ht="76.5" customHeight="1">
      <c r="A116" s="6" t="s">
        <v>132</v>
      </c>
      <c r="B116" s="7" t="s">
        <v>133</v>
      </c>
      <c r="C116" s="19">
        <f t="shared" si="17"/>
        <v>-181172.47999999995</v>
      </c>
      <c r="D116" s="19">
        <f t="shared" si="17"/>
        <v>0</v>
      </c>
      <c r="E116" s="19">
        <f t="shared" si="17"/>
        <v>0</v>
      </c>
    </row>
    <row r="117" spans="1:5" ht="94.5" customHeight="1">
      <c r="A117" s="6" t="s">
        <v>134</v>
      </c>
      <c r="B117" s="7" t="s">
        <v>135</v>
      </c>
      <c r="C117" s="19">
        <f t="shared" si="17"/>
        <v>-181172.47999999995</v>
      </c>
      <c r="D117" s="19">
        <f t="shared" si="17"/>
        <v>0</v>
      </c>
      <c r="E117" s="19">
        <f t="shared" si="17"/>
        <v>0</v>
      </c>
    </row>
    <row r="118" spans="1:5" ht="94.5" customHeight="1">
      <c r="A118" s="6" t="s">
        <v>136</v>
      </c>
      <c r="B118" s="7" t="s">
        <v>135</v>
      </c>
      <c r="C118" s="19">
        <f>-5150753.96+5000000+(-30418.52)</f>
        <v>-181172.47999999995</v>
      </c>
      <c r="D118" s="21">
        <f>0</f>
        <v>0</v>
      </c>
      <c r="E118" s="21">
        <f>0</f>
        <v>0</v>
      </c>
    </row>
    <row r="119" spans="1:5" ht="18.75">
      <c r="A119" s="43" t="s">
        <v>128</v>
      </c>
      <c r="B119" s="43"/>
      <c r="C119" s="18">
        <f>C26+C92</f>
        <v>84772848.46000001</v>
      </c>
      <c r="D119" s="18">
        <f>D26+D92</f>
        <v>63463934.8</v>
      </c>
      <c r="E119" s="18">
        <f>E26+E92</f>
        <v>63464100.51</v>
      </c>
    </row>
    <row r="120" ht="18.75">
      <c r="E120" s="35" t="s">
        <v>197</v>
      </c>
    </row>
    <row r="121" ht="18.75">
      <c r="C121" s="28"/>
    </row>
    <row r="123" ht="18.75">
      <c r="C123" s="28"/>
    </row>
  </sheetData>
  <sheetProtection/>
  <mergeCells count="23">
    <mergeCell ref="A7:E7"/>
    <mergeCell ref="A8:E8"/>
    <mergeCell ref="A1:E1"/>
    <mergeCell ref="A2:E2"/>
    <mergeCell ref="A3:E3"/>
    <mergeCell ref="A4:E4"/>
    <mergeCell ref="A5:E5"/>
    <mergeCell ref="A6:E6"/>
    <mergeCell ref="B17:E17"/>
    <mergeCell ref="A119:B119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2019-09-11T05:44:45Z</dcterms:modified>
  <cp:category/>
  <cp:version/>
  <cp:contentType/>
  <cp:contentStatus/>
</cp:coreProperties>
</file>