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1)'!$25:$25</definedName>
  </definedNames>
  <calcPr fullCalcOnLoad="1"/>
</workbook>
</file>

<file path=xl/sharedStrings.xml><?xml version="1.0" encoding="utf-8"?>
<sst xmlns="http://schemas.openxmlformats.org/spreadsheetml/2006/main" count="212" uniqueCount="191">
  <si>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</si>
  <si>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</si>
  <si>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</si>
  <si>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</si>
  <si>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</si>
  <si>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</si>
  <si>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</si>
  <si>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</si>
  <si>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</si>
  <si>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</si>
  <si>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</si>
  <si>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</si>
  <si>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</si>
  <si>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</si>
  <si>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</si>
  <si>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</si>
  <si>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</si>
  <si>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</si>
  <si>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</si>
  <si>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</si>
  <si>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</si>
  <si>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</si>
  <si>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</si>
  <si>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</si>
  <si>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</si>
  <si>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</si>
  <si>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</si>
  <si>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</si>
  <si>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поселения Южского</t>
  </si>
  <si>
    <t>городского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</si>
  <si>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</si>
  <si>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</si>
  <si>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</si>
  <si>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</si>
  <si>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</si>
  <si>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</si>
  <si>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</si>
  <si>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</si>
  <si>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</si>
  <si>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</si>
  <si>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</si>
  <si>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000 1 01 02000 01 0000 110</t>
  </si>
  <si>
    <t>182 1 01 02010 01 0000 110</t>
  </si>
  <si>
    <t>000 1 03 02260 01 0000 110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</si>
  <si>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</si>
  <si>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</si>
  <si>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</si>
  <si>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</si>
  <si>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</si>
  <si>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</si>
  <si>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</si>
  <si>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</si>
  <si>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</si>
  <si>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</si>
  <si>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</si>
  <si>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</si>
  <si>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</si>
  <si>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</si>
  <si>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</si>
  <si>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</si>
  <si>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</si>
  <si>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</si>
  <si>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</si>
  <si>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</si>
  <si>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</si>
  <si>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</si>
  <si>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</si>
  <si>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</si>
  <si>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</si>
  <si>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</si>
  <si>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</si>
  <si>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</si>
  <si>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</si>
  <si>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</si>
  <si>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</si>
  <si>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</si>
  <si>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</si>
  <si>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</si>
  <si>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   фондов и созданных ими учреждений (за исключением имущества     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</si>
  <si>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</si>
  <si>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</si>
  <si>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</si>
  <si>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</si>
  <si>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</si>
  <si>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</si>
  <si>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</si>
  <si>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</si>
  <si>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Сумма, руб.</t>
  </si>
  <si>
    <t>041 1 11 05013 13 0000 120</t>
  </si>
  <si>
    <t>041 1 14 06013 13 0000 430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</si>
  <si>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</si>
  <si>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</si>
  <si>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</si>
  <si>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2020 год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</si>
  <si>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</si>
  <si>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</si>
  <si>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</si>
  <si>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</si>
  <si>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</si>
  <si>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2021 год</t>
  </si>
  <si>
    <t>000 2 02 10000 00 0000 150</t>
  </si>
  <si>
    <t>000 2 02 15001 00 0000 150</t>
  </si>
  <si>
    <t>000 2 02 15001 13 0000 150</t>
  </si>
  <si>
    <t>037 2 02 15001 13 0000 150</t>
  </si>
  <si>
    <t>000 2 02 15002 00 0000 150</t>
  </si>
  <si>
    <t>000 2 02 15002 13 0000 150</t>
  </si>
  <si>
    <t>037 2 02 15002 13 0000 150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</si>
  <si>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</si>
  <si>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</si>
  <si>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Прочие субсидии </t>
  </si>
  <si>
    <t xml:space="preserve">Прочие субсидии бюджетам городских поселений </t>
  </si>
  <si>
    <t>000 2 02 29999 00 0000 150</t>
  </si>
  <si>
    <t>000 2 02 29999 13 0000 150</t>
  </si>
  <si>
    <t>035 2 02 29999 13 0000 150</t>
  </si>
  <si>
    <t xml:space="preserve">Всего: </t>
  </si>
  <si>
    <t xml:space="preserve">100 1 03 02231 01 0000 110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</si>
  <si>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</si>
  <si>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</si>
  <si>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</si>
  <si>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</si>
  <si>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</si>
  <si>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</si>
  <si>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</si>
  <si>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100 1 03 02251 01 0000 110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</si>
  <si>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</si>
  <si>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</si>
  <si>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</si>
  <si>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100 1 03 02261 01 0000 110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</si>
  <si>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</si>
  <si>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</si>
  <si>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</si>
  <si>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 2020 год и на плановый</t>
  </si>
  <si>
    <t xml:space="preserve">период 2021 и 2022 годов" </t>
  </si>
  <si>
    <t>Доходы бюджета Южского городского поселения по кодам классификации доходов бюджетов на 2020 год и на плановый период 2021 и 2022 годов</t>
  </si>
  <si>
    <t>2022 год</t>
  </si>
  <si>
    <t>041 1 11 05025 13 0000 120</t>
  </si>
  <si>
    <t>041 1 11 05035 13 0000 120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</si>
  <si>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</si>
  <si>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</si>
  <si>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</si>
  <si>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</si>
  <si>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</si>
  <si>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035 2 02 25555 13 0000 150</t>
  </si>
  <si>
    <t>000 2 02 25497 00 0000 150</t>
  </si>
  <si>
    <t>Субсидии бюджетам на реализацию мероприятий по обеспечению жильем молодых семей</t>
  </si>
  <si>
    <t>000 2 02 25497 13 0000 150</t>
  </si>
  <si>
    <t>Субсидии бюджетам городских поселений на реализацию мероприятий по обеспечению жильем молодых семей</t>
  </si>
  <si>
    <t>035 2 02 25497 13 0000 150</t>
  </si>
  <si>
    <t>Приложение № 1</t>
  </si>
  <si>
    <t>к решению Совета Южского</t>
  </si>
  <si>
    <t xml:space="preserve">Южского муниципального района </t>
  </si>
  <si>
    <t xml:space="preserve"> поселения на 2020 год и на</t>
  </si>
  <si>
    <t>плановый период 2021 и 2022 годов""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</si>
  <si>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</si>
  <si>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>"Приложение № 2</t>
  </si>
  <si>
    <t>"</t>
  </si>
  <si>
    <t xml:space="preserve">Дотации бюджетам городских поселений на выравнивание бюджетной обеспеченности из бюджета субъекта Российской Федерации.
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</si>
  <si>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</si>
  <si>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000 2 02 35120 13 0000 150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</si>
  <si>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</si>
  <si>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035 2 02 35120 13 0000 150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</si>
  <si>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</si>
  <si>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</si>
  <si>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000 2 02 30000 00 0000 150</t>
  </si>
  <si>
    <t>Субвенции бюджетам бюджетной системы Российской Федерации</t>
  </si>
  <si>
    <t>035 1 16 07090 13 0000 140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</si>
  <si>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</si>
  <si>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000 1 16 07090 13 0000 140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</si>
  <si>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</si>
  <si>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</si>
  <si>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000 1 16 00000 00 0000 000</t>
  </si>
  <si>
    <t>ШТРАФЫ, САНКЦИИ, ВОЗМЕЩЕНИЕ УЩЕРБА</t>
  </si>
  <si>
    <t>000 2 02 40000 00 0000 150</t>
  </si>
  <si>
    <t>Иные межбюджетные трансферты</t>
  </si>
  <si>
    <t>000 2 02 45424 13 0000 150</t>
  </si>
  <si>
    <t>035 2 02 45424 13 0000 150</t>
  </si>
  <si>
    <t xml:space="preserve"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</si>
  <si>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000 2 02 20216 00 0000 150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</si>
  <si>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</si>
  <si>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</si>
  <si>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035 2 02 20216 13 0000 150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</si>
  <si>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</si>
  <si>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000 2 02 45424 00 0000 150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</si>
  <si>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</si>
  <si>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ПРОЧИЕ БЕЗВОЗМЕЗДНЫЕ ПОСТУПЛЕНИЯ</t>
  </si>
  <si>
    <t xml:space="preserve">000 2 07 00000 00 0000 000
</t>
  </si>
  <si>
    <t xml:space="preserve">000 2 07 05000 13 0000 150
</t>
  </si>
  <si>
    <t>Прочие безвозмездные поступления в бюджеты городских поселений</t>
  </si>
  <si>
    <t xml:space="preserve">000 2 07 05030 13 0000 150
</t>
  </si>
  <si>
    <t xml:space="preserve">035 2 07 05030 13 0000 150
</t>
  </si>
  <si>
    <r>
      <t>от</t>
    </r>
    <r>
      <rPr>
        <u val="single"/>
        <sz val="14"/>
        <rFont val="Times New Roman"/>
        <family val="1"/>
      </rPr>
      <t xml:space="preserve"> 24.06.2020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47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</si>
</sst>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0" fontId="1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horizontal="right" vertical="top" shrinkToFit="1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 wrapText="1" shrinkToFit="1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NumberFormat="1" applyFont="1" applyFill="1" applyBorder="1" applyAlignment="1">
      <alignment horizontal="justify" vertical="top" wrapText="1"/>
    </xf>
    <xf numFmtId="0" fontId="2" fillId="33" borderId="0" xfId="0" applyFont="1" applyFill="1" applyAlignment="1">
      <alignment vertical="top"/>
    </xf>
    <xf numFmtId="0" fontId="1" fillId="33" borderId="0" xfId="0" applyFont="1" applyFill="1" applyAlignment="1">
      <alignment horizontal="justify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justify" vertical="top" wrapText="1"/>
    </xf>
    <xf numFmtId="0" fontId="1" fillId="33" borderId="12" xfId="0" applyFont="1" applyFill="1" applyBorder="1" applyAlignment="1">
      <alignment horizontal="center" vertical="top"/>
    </xf>
    <xf numFmtId="4" fontId="1" fillId="33" borderId="12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4" fontId="1" fillId="33" borderId="12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  <xf numFmtId="4" fontId="1" fillId="33" borderId="12" xfId="0" applyNumberFormat="1" applyFont="1" applyFill="1" applyBorder="1" applyAlignment="1" applyProtection="1">
      <alignment horizontal="right" vertical="top" shrinkToFit="1"/>
      <protection locked="0"/>
    </xf>
    <xf numFmtId="4" fontId="2" fillId="33" borderId="12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justify" vertical="top" wrapText="1"/>
    </xf>
    <xf numFmtId="4" fontId="2" fillId="33" borderId="12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/>
    </xf>
    <xf numFmtId="2" fontId="2" fillId="33" borderId="10" xfId="0" applyNumberFormat="1" applyFont="1" applyFill="1" applyBorder="1" applyAlignment="1">
      <alignment horizontal="left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8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1" max="1" width="35.125" style="3" customWidth="1"/>
    <col min="2" max="2" width="48.375" style="2" customWidth="1"/>
    <col min="3" max="3" width="19.375" style="2" customWidth="1"/>
    <col min="4" max="4" width="19.125" style="4" customWidth="1"/>
    <col min="5" max="5" width="18.875" style="2" customWidth="1"/>
    <col min="6" max="16384" width="9.125" style="2" customWidth="1"/>
  </cols>
  <sheetData>
    <row r="1" spans="1:5" ht="18.75">
      <c r="A1" s="52" t="s">
        <v>148</v>
      </c>
      <c r="B1" s="52"/>
      <c r="C1" s="52"/>
      <c r="D1" s="52"/>
      <c r="E1" s="52"/>
    </row>
    <row r="2" spans="1:5" ht="20.25" customHeight="1">
      <c r="A2" s="52" t="s">
        <v>149</v>
      </c>
      <c r="B2" s="52"/>
      <c r="C2" s="52"/>
      <c r="D2" s="52"/>
      <c r="E2" s="52"/>
    </row>
    <row r="3" spans="1:5" ht="18.75">
      <c r="A3" s="52" t="s">
        <v>29</v>
      </c>
      <c r="B3" s="52"/>
      <c r="C3" s="52"/>
      <c r="D3" s="52"/>
      <c r="E3" s="52"/>
    </row>
    <row r="4" spans="1:5" ht="18.75" customHeight="1">
      <c r="A4" s="52" t="s">
        <v>150</v>
      </c>
      <c r="B4" s="52"/>
      <c r="C4" s="52"/>
      <c r="D4" s="52"/>
      <c r="E4" s="52"/>
    </row>
    <row r="5" spans="1:5" ht="75.75" customHeight="1">
      <c r="A5" s="52" t="s">
        <v>153</v>
      </c>
      <c r="B5" s="52"/>
      <c r="C5" s="52"/>
      <c r="D5" s="52"/>
      <c r="E5" s="52"/>
    </row>
    <row r="6" spans="1:5" ht="18.75">
      <c r="A6" s="52" t="s">
        <v>151</v>
      </c>
      <c r="B6" s="52"/>
      <c r="C6" s="52"/>
      <c r="D6" s="52"/>
      <c r="E6" s="52"/>
    </row>
    <row r="7" spans="1:5" ht="18.75" customHeight="1">
      <c r="A7" s="52" t="s">
        <v>152</v>
      </c>
      <c r="B7" s="52"/>
      <c r="C7" s="52"/>
      <c r="D7" s="52"/>
      <c r="E7" s="52"/>
    </row>
    <row r="8" spans="1:5" ht="18.75">
      <c r="A8" s="52" t="s">
        <v>190</v>
      </c>
      <c r="B8" s="52"/>
      <c r="C8" s="52"/>
      <c r="D8" s="52"/>
      <c r="E8" s="52"/>
    </row>
    <row r="10" spans="2:5" ht="18.75">
      <c r="B10" s="42" t="s">
        <v>154</v>
      </c>
      <c r="C10" s="42"/>
      <c r="D10" s="42"/>
      <c r="E10" s="42"/>
    </row>
    <row r="11" spans="2:5" ht="18.75">
      <c r="B11" s="42" t="s">
        <v>94</v>
      </c>
      <c r="C11" s="42"/>
      <c r="D11" s="42"/>
      <c r="E11" s="42"/>
    </row>
    <row r="12" spans="2:5" ht="18.75">
      <c r="B12" s="42" t="s">
        <v>67</v>
      </c>
      <c r="C12" s="42"/>
      <c r="D12" s="42"/>
      <c r="E12" s="42"/>
    </row>
    <row r="13" spans="2:5" ht="18.75">
      <c r="B13" s="42" t="s">
        <v>28</v>
      </c>
      <c r="C13" s="42"/>
      <c r="D13" s="42"/>
      <c r="E13" s="42"/>
    </row>
    <row r="14" spans="2:5" ht="18.75">
      <c r="B14" s="42" t="s">
        <v>16</v>
      </c>
      <c r="C14" s="42"/>
      <c r="D14" s="42"/>
      <c r="E14" s="42"/>
    </row>
    <row r="15" spans="2:5" ht="18.75">
      <c r="B15" s="42" t="s">
        <v>17</v>
      </c>
      <c r="C15" s="42"/>
      <c r="D15" s="42"/>
      <c r="E15" s="42"/>
    </row>
    <row r="16" spans="2:5" ht="18.75">
      <c r="B16" s="42" t="s">
        <v>29</v>
      </c>
      <c r="C16" s="42"/>
      <c r="D16" s="42"/>
      <c r="E16" s="42"/>
    </row>
    <row r="17" spans="2:5" ht="18.75">
      <c r="B17" s="42" t="s">
        <v>131</v>
      </c>
      <c r="C17" s="42"/>
      <c r="D17" s="42"/>
      <c r="E17" s="42"/>
    </row>
    <row r="18" spans="2:5" ht="18.75">
      <c r="B18" s="42" t="s">
        <v>132</v>
      </c>
      <c r="C18" s="42"/>
      <c r="D18" s="42"/>
      <c r="E18" s="42"/>
    </row>
    <row r="19" spans="2:5" ht="18.75">
      <c r="B19" s="42" t="s">
        <v>137</v>
      </c>
      <c r="C19" s="42"/>
      <c r="D19" s="42"/>
      <c r="E19" s="42"/>
    </row>
    <row r="21" spans="1:5" ht="40.5" customHeight="1">
      <c r="A21" s="51" t="s">
        <v>133</v>
      </c>
      <c r="B21" s="51"/>
      <c r="C21" s="51"/>
      <c r="D21" s="51"/>
      <c r="E21" s="51"/>
    </row>
    <row r="22" spans="1:5" ht="18.75">
      <c r="A22" s="41"/>
      <c r="B22" s="41"/>
      <c r="E22" s="40" t="s">
        <v>18</v>
      </c>
    </row>
    <row r="23" spans="1:5" ht="18.75">
      <c r="A23" s="44" t="s">
        <v>95</v>
      </c>
      <c r="B23" s="46" t="s">
        <v>96</v>
      </c>
      <c r="C23" s="48" t="s">
        <v>87</v>
      </c>
      <c r="D23" s="49"/>
      <c r="E23" s="50"/>
    </row>
    <row r="24" spans="1:5" ht="39.75" customHeight="1">
      <c r="A24" s="45"/>
      <c r="B24" s="47"/>
      <c r="C24" s="5" t="s">
        <v>93</v>
      </c>
      <c r="D24" s="5" t="s">
        <v>99</v>
      </c>
      <c r="E24" s="5" t="s">
        <v>134</v>
      </c>
    </row>
    <row r="25" spans="1:5" ht="18.75">
      <c r="A25" s="6">
        <v>1</v>
      </c>
      <c r="B25" s="6">
        <v>2</v>
      </c>
      <c r="C25" s="7">
        <v>3</v>
      </c>
      <c r="D25" s="8">
        <v>4</v>
      </c>
      <c r="E25" s="8">
        <v>5</v>
      </c>
    </row>
    <row r="26" spans="1:5" ht="37.5">
      <c r="A26" s="9" t="s">
        <v>9</v>
      </c>
      <c r="B26" s="10" t="s">
        <v>27</v>
      </c>
      <c r="C26" s="11">
        <f>C27+C35+C49+C60+C71+C76</f>
        <v>47025144.08</v>
      </c>
      <c r="D26" s="11">
        <f>D27+D35+D49+D60+D71+D76</f>
        <v>46845160.82</v>
      </c>
      <c r="E26" s="11">
        <f>E27+E35+E49+E60+E71+E76</f>
        <v>47097160.82</v>
      </c>
    </row>
    <row r="27" spans="1:5" ht="18.75">
      <c r="A27" s="9" t="s">
        <v>59</v>
      </c>
      <c r="B27" s="12" t="s">
        <v>68</v>
      </c>
      <c r="C27" s="11">
        <f>C28</f>
        <v>38544915.98</v>
      </c>
      <c r="D27" s="11">
        <f>D28</f>
        <v>39198500</v>
      </c>
      <c r="E27" s="11">
        <f>E28</f>
        <v>39450500</v>
      </c>
    </row>
    <row r="28" spans="1:5" ht="18.75">
      <c r="A28" s="8" t="s">
        <v>41</v>
      </c>
      <c r="B28" s="13" t="s">
        <v>69</v>
      </c>
      <c r="C28" s="14">
        <f>C29+C31+C33</f>
        <v>38544915.98</v>
      </c>
      <c r="D28" s="14">
        <f>D29+D31+D33</f>
        <v>39198500</v>
      </c>
      <c r="E28" s="14">
        <f>E29+E31+E33</f>
        <v>39450500</v>
      </c>
    </row>
    <row r="29" spans="1:5" ht="150">
      <c r="A29" s="8" t="s">
        <v>22</v>
      </c>
      <c r="B29" s="13" t="s">
        <v>70</v>
      </c>
      <c r="C29" s="15">
        <f>C30</f>
        <v>38200915.98</v>
      </c>
      <c r="D29" s="15">
        <f>D30</f>
        <v>38850000</v>
      </c>
      <c r="E29" s="15">
        <f>E30</f>
        <v>39075000</v>
      </c>
    </row>
    <row r="30" spans="1:5" ht="150">
      <c r="A30" s="8" t="s">
        <v>42</v>
      </c>
      <c r="B30" s="13" t="s">
        <v>70</v>
      </c>
      <c r="C30" s="15">
        <f>37950000+250915.98</f>
        <v>38200915.98</v>
      </c>
      <c r="D30" s="16">
        <f>38850000</f>
        <v>38850000</v>
      </c>
      <c r="E30" s="16">
        <f>39075000</f>
        <v>39075000</v>
      </c>
    </row>
    <row r="31" spans="1:5" ht="206.25" customHeight="1">
      <c r="A31" s="8" t="s">
        <v>23</v>
      </c>
      <c r="B31" s="13" t="s">
        <v>30</v>
      </c>
      <c r="C31" s="15">
        <f>C32</f>
        <v>102500</v>
      </c>
      <c r="D31" s="15">
        <f>D32</f>
        <v>102500</v>
      </c>
      <c r="E31" s="15">
        <f>E32</f>
        <v>102500</v>
      </c>
    </row>
    <row r="32" spans="1:5" ht="205.5" customHeight="1">
      <c r="A32" s="8" t="s">
        <v>10</v>
      </c>
      <c r="B32" s="13" t="s">
        <v>30</v>
      </c>
      <c r="C32" s="17">
        <f>102500</f>
        <v>102500</v>
      </c>
      <c r="D32" s="16">
        <f>102500</f>
        <v>102500</v>
      </c>
      <c r="E32" s="16">
        <f>102500</f>
        <v>102500</v>
      </c>
    </row>
    <row r="33" spans="1:5" ht="93.75">
      <c r="A33" s="8" t="s">
        <v>60</v>
      </c>
      <c r="B33" s="13" t="s">
        <v>31</v>
      </c>
      <c r="C33" s="17">
        <f>C34</f>
        <v>241500</v>
      </c>
      <c r="D33" s="17">
        <f>D34</f>
        <v>246000</v>
      </c>
      <c r="E33" s="17">
        <f>E34</f>
        <v>273000</v>
      </c>
    </row>
    <row r="34" spans="1:5" ht="93.75">
      <c r="A34" s="8" t="s">
        <v>61</v>
      </c>
      <c r="B34" s="13" t="s">
        <v>31</v>
      </c>
      <c r="C34" s="18">
        <f>241500</f>
        <v>241500</v>
      </c>
      <c r="D34" s="16">
        <f>246000</f>
        <v>246000</v>
      </c>
      <c r="E34" s="16">
        <f>273000</f>
        <v>273000</v>
      </c>
    </row>
    <row r="35" spans="1:5" ht="75">
      <c r="A35" s="9" t="s">
        <v>62</v>
      </c>
      <c r="B35" s="12" t="s">
        <v>21</v>
      </c>
      <c r="C35" s="19">
        <f>C36</f>
        <v>2058090.2</v>
      </c>
      <c r="D35" s="19">
        <f>D36</f>
        <v>2316660.8200000003</v>
      </c>
      <c r="E35" s="19">
        <f>E36</f>
        <v>2316660.8200000003</v>
      </c>
    </row>
    <row r="36" spans="1:5" ht="56.25">
      <c r="A36" s="8" t="s">
        <v>19</v>
      </c>
      <c r="B36" s="13" t="s">
        <v>32</v>
      </c>
      <c r="C36" s="18">
        <f>C37+C40+C43+C46</f>
        <v>2058090.2</v>
      </c>
      <c r="D36" s="18">
        <f>D37+D40+D43+D46</f>
        <v>2316660.8200000003</v>
      </c>
      <c r="E36" s="18">
        <f>E37+E40+E43+E46</f>
        <v>2316660.8200000003</v>
      </c>
    </row>
    <row r="37" spans="1:5" ht="132.75" customHeight="1">
      <c r="A37" s="8" t="s">
        <v>26</v>
      </c>
      <c r="B37" s="13" t="s">
        <v>118</v>
      </c>
      <c r="C37" s="18">
        <f>C39</f>
        <v>745794.88</v>
      </c>
      <c r="D37" s="18">
        <f>D39</f>
        <v>837839.35</v>
      </c>
      <c r="E37" s="18">
        <f>E39</f>
        <v>837839.35</v>
      </c>
    </row>
    <row r="38" spans="1:5" ht="224.25" customHeight="1">
      <c r="A38" s="8" t="s">
        <v>117</v>
      </c>
      <c r="B38" s="20" t="s">
        <v>116</v>
      </c>
      <c r="C38" s="18">
        <f>C39</f>
        <v>745794.88</v>
      </c>
      <c r="D38" s="18">
        <f>D39</f>
        <v>837839.35</v>
      </c>
      <c r="E38" s="18">
        <f>E39</f>
        <v>837839.35</v>
      </c>
    </row>
    <row r="39" spans="1:5" s="21" customFormat="1" ht="224.25" customHeight="1">
      <c r="A39" s="6" t="s">
        <v>115</v>
      </c>
      <c r="B39" s="20" t="s">
        <v>116</v>
      </c>
      <c r="C39" s="18">
        <f>745794.88</f>
        <v>745794.88</v>
      </c>
      <c r="D39" s="16">
        <f>837839.35</f>
        <v>837839.35</v>
      </c>
      <c r="E39" s="16">
        <f>837839.35</f>
        <v>837839.35</v>
      </c>
    </row>
    <row r="40" spans="1:5" ht="168" customHeight="1">
      <c r="A40" s="8" t="s">
        <v>25</v>
      </c>
      <c r="B40" s="13" t="s">
        <v>122</v>
      </c>
      <c r="C40" s="18">
        <f>C42</f>
        <v>4924.32</v>
      </c>
      <c r="D40" s="18">
        <f>D42</f>
        <v>5363.51</v>
      </c>
      <c r="E40" s="18">
        <f>E42</f>
        <v>5363.51</v>
      </c>
    </row>
    <row r="41" spans="1:5" ht="261.75" customHeight="1">
      <c r="A41" s="8" t="s">
        <v>121</v>
      </c>
      <c r="B41" s="20" t="s">
        <v>120</v>
      </c>
      <c r="C41" s="18">
        <f>C42</f>
        <v>4924.32</v>
      </c>
      <c r="D41" s="18">
        <f>D42</f>
        <v>5363.51</v>
      </c>
      <c r="E41" s="18">
        <f>E42</f>
        <v>5363.51</v>
      </c>
    </row>
    <row r="42" spans="1:5" ht="261.75" customHeight="1">
      <c r="A42" s="8" t="s">
        <v>119</v>
      </c>
      <c r="B42" s="20" t="s">
        <v>120</v>
      </c>
      <c r="C42" s="18">
        <f>4924.32</f>
        <v>4924.32</v>
      </c>
      <c r="D42" s="16">
        <f>5363.51</f>
        <v>5363.51</v>
      </c>
      <c r="E42" s="16">
        <f>5363.51</f>
        <v>5363.51</v>
      </c>
    </row>
    <row r="43" spans="1:5" ht="148.5" customHeight="1">
      <c r="A43" s="8" t="s">
        <v>24</v>
      </c>
      <c r="B43" s="13" t="s">
        <v>126</v>
      </c>
      <c r="C43" s="18">
        <f aca="true" t="shared" si="0" ref="C43:E44">C44</f>
        <v>1446105.16</v>
      </c>
      <c r="D43" s="18">
        <f t="shared" si="0"/>
        <v>1625178.97</v>
      </c>
      <c r="E43" s="18">
        <f t="shared" si="0"/>
        <v>1625178.97</v>
      </c>
    </row>
    <row r="44" spans="1:5" ht="225" customHeight="1">
      <c r="A44" s="8" t="s">
        <v>125</v>
      </c>
      <c r="B44" s="20" t="s">
        <v>124</v>
      </c>
      <c r="C44" s="18">
        <f t="shared" si="0"/>
        <v>1446105.16</v>
      </c>
      <c r="D44" s="18">
        <f t="shared" si="0"/>
        <v>1625178.97</v>
      </c>
      <c r="E44" s="18">
        <f t="shared" si="0"/>
        <v>1625178.97</v>
      </c>
    </row>
    <row r="45" spans="1:5" ht="224.25" customHeight="1">
      <c r="A45" s="6" t="s">
        <v>123</v>
      </c>
      <c r="B45" s="20" t="s">
        <v>124</v>
      </c>
      <c r="C45" s="18">
        <f>1446105.16</f>
        <v>1446105.16</v>
      </c>
      <c r="D45" s="16">
        <f>1625178.97</f>
        <v>1625178.97</v>
      </c>
      <c r="E45" s="16">
        <f>1625178.97</f>
        <v>1625178.97</v>
      </c>
    </row>
    <row r="46" spans="1:5" ht="148.5" customHeight="1">
      <c r="A46" s="8" t="s">
        <v>43</v>
      </c>
      <c r="B46" s="13" t="s">
        <v>130</v>
      </c>
      <c r="C46" s="18">
        <f aca="true" t="shared" si="1" ref="C46:E47">C47</f>
        <v>-138734.16</v>
      </c>
      <c r="D46" s="18">
        <f t="shared" si="1"/>
        <v>-151721.01</v>
      </c>
      <c r="E46" s="18">
        <f t="shared" si="1"/>
        <v>-151721.01</v>
      </c>
    </row>
    <row r="47" spans="1:5" ht="226.5" customHeight="1">
      <c r="A47" s="8" t="s">
        <v>129</v>
      </c>
      <c r="B47" s="20" t="s">
        <v>128</v>
      </c>
      <c r="C47" s="18">
        <f t="shared" si="1"/>
        <v>-138734.16</v>
      </c>
      <c r="D47" s="18">
        <f t="shared" si="1"/>
        <v>-151721.01</v>
      </c>
      <c r="E47" s="18">
        <f t="shared" si="1"/>
        <v>-151721.01</v>
      </c>
    </row>
    <row r="48" spans="1:5" ht="225.75" customHeight="1">
      <c r="A48" s="6" t="s">
        <v>127</v>
      </c>
      <c r="B48" s="20" t="s">
        <v>128</v>
      </c>
      <c r="C48" s="18">
        <f>-138734.16</f>
        <v>-138734.16</v>
      </c>
      <c r="D48" s="16">
        <f>-151721.01</f>
        <v>-151721.01</v>
      </c>
      <c r="E48" s="16">
        <f>-151721.01</f>
        <v>-151721.01</v>
      </c>
    </row>
    <row r="49" spans="1:5" ht="18.75">
      <c r="A49" s="9" t="s">
        <v>44</v>
      </c>
      <c r="B49" s="12" t="s">
        <v>33</v>
      </c>
      <c r="C49" s="11">
        <f>C50+C53</f>
        <v>4000000</v>
      </c>
      <c r="D49" s="11">
        <f>D50+D53</f>
        <v>4000000</v>
      </c>
      <c r="E49" s="11">
        <f>E50+E53</f>
        <v>4000000</v>
      </c>
    </row>
    <row r="50" spans="1:5" ht="18.75">
      <c r="A50" s="8" t="s">
        <v>45</v>
      </c>
      <c r="B50" s="13" t="s">
        <v>34</v>
      </c>
      <c r="C50" s="14">
        <f aca="true" t="shared" si="2" ref="C50:E51">C51</f>
        <v>1250000</v>
      </c>
      <c r="D50" s="14">
        <f t="shared" si="2"/>
        <v>1250000</v>
      </c>
      <c r="E50" s="14">
        <f t="shared" si="2"/>
        <v>1250000</v>
      </c>
    </row>
    <row r="51" spans="1:5" ht="93.75">
      <c r="A51" s="8" t="s">
        <v>46</v>
      </c>
      <c r="B51" s="13" t="s">
        <v>35</v>
      </c>
      <c r="C51" s="14">
        <f t="shared" si="2"/>
        <v>1250000</v>
      </c>
      <c r="D51" s="14">
        <f t="shared" si="2"/>
        <v>1250000</v>
      </c>
      <c r="E51" s="14">
        <f t="shared" si="2"/>
        <v>1250000</v>
      </c>
    </row>
    <row r="52" spans="1:5" ht="93.75">
      <c r="A52" s="8" t="s">
        <v>47</v>
      </c>
      <c r="B52" s="13" t="s">
        <v>35</v>
      </c>
      <c r="C52" s="18">
        <f>1250000</f>
        <v>1250000</v>
      </c>
      <c r="D52" s="16">
        <f>1250000</f>
        <v>1250000</v>
      </c>
      <c r="E52" s="16">
        <f>1250000</f>
        <v>1250000</v>
      </c>
    </row>
    <row r="53" spans="1:5" ht="18.75">
      <c r="A53" s="8" t="s">
        <v>48</v>
      </c>
      <c r="B53" s="13" t="s">
        <v>36</v>
      </c>
      <c r="C53" s="14">
        <f>C54+C57</f>
        <v>2750000</v>
      </c>
      <c r="D53" s="14">
        <f>D54+D57</f>
        <v>2750000</v>
      </c>
      <c r="E53" s="14">
        <f>E54+E57</f>
        <v>2750000</v>
      </c>
    </row>
    <row r="54" spans="1:5" ht="18.75">
      <c r="A54" s="8" t="s">
        <v>49</v>
      </c>
      <c r="B54" s="13" t="s">
        <v>37</v>
      </c>
      <c r="C54" s="14">
        <f aca="true" t="shared" si="3" ref="C54:E55">C55</f>
        <v>1050000</v>
      </c>
      <c r="D54" s="14">
        <f t="shared" si="3"/>
        <v>1050000</v>
      </c>
      <c r="E54" s="14">
        <f t="shared" si="3"/>
        <v>1050000</v>
      </c>
    </row>
    <row r="55" spans="1:5" ht="75">
      <c r="A55" s="8" t="s">
        <v>50</v>
      </c>
      <c r="B55" s="13" t="s">
        <v>38</v>
      </c>
      <c r="C55" s="14">
        <f t="shared" si="3"/>
        <v>1050000</v>
      </c>
      <c r="D55" s="14">
        <f t="shared" si="3"/>
        <v>1050000</v>
      </c>
      <c r="E55" s="14">
        <f t="shared" si="3"/>
        <v>1050000</v>
      </c>
    </row>
    <row r="56" spans="1:5" ht="75">
      <c r="A56" s="8" t="s">
        <v>51</v>
      </c>
      <c r="B56" s="13" t="s">
        <v>38</v>
      </c>
      <c r="C56" s="14">
        <f>1050000</f>
        <v>1050000</v>
      </c>
      <c r="D56" s="16">
        <f>1050000</f>
        <v>1050000</v>
      </c>
      <c r="E56" s="16">
        <f>1050000</f>
        <v>1050000</v>
      </c>
    </row>
    <row r="57" spans="1:5" ht="18.75">
      <c r="A57" s="6" t="s">
        <v>57</v>
      </c>
      <c r="B57" s="13" t="s">
        <v>71</v>
      </c>
      <c r="C57" s="15">
        <f aca="true" t="shared" si="4" ref="C57:E58">C58</f>
        <v>1700000</v>
      </c>
      <c r="D57" s="15">
        <f t="shared" si="4"/>
        <v>1700000</v>
      </c>
      <c r="E57" s="15">
        <f t="shared" si="4"/>
        <v>1700000</v>
      </c>
    </row>
    <row r="58" spans="1:5" ht="75">
      <c r="A58" s="8" t="s">
        <v>52</v>
      </c>
      <c r="B58" s="13" t="s">
        <v>39</v>
      </c>
      <c r="C58" s="15">
        <f t="shared" si="4"/>
        <v>1700000</v>
      </c>
      <c r="D58" s="15">
        <f t="shared" si="4"/>
        <v>1700000</v>
      </c>
      <c r="E58" s="15">
        <f t="shared" si="4"/>
        <v>1700000</v>
      </c>
    </row>
    <row r="59" spans="1:5" ht="75">
      <c r="A59" s="8" t="s">
        <v>53</v>
      </c>
      <c r="B59" s="13" t="s">
        <v>39</v>
      </c>
      <c r="C59" s="15">
        <f>1700000</f>
        <v>1700000</v>
      </c>
      <c r="D59" s="16">
        <f>1700000</f>
        <v>1700000</v>
      </c>
      <c r="E59" s="16">
        <f>1700000</f>
        <v>1700000</v>
      </c>
    </row>
    <row r="60" spans="1:5" ht="93.75">
      <c r="A60" s="9" t="s">
        <v>11</v>
      </c>
      <c r="B60" s="12" t="s">
        <v>72</v>
      </c>
      <c r="C60" s="19">
        <f>C61</f>
        <v>2277048.9</v>
      </c>
      <c r="D60" s="19">
        <f>D61</f>
        <v>1290000</v>
      </c>
      <c r="E60" s="19">
        <f>E61</f>
        <v>1290000</v>
      </c>
    </row>
    <row r="61" spans="1:5" ht="170.25" customHeight="1">
      <c r="A61" s="8" t="s">
        <v>12</v>
      </c>
      <c r="B61" s="13" t="s">
        <v>85</v>
      </c>
      <c r="C61" s="18">
        <f>C62+C65+C68</f>
        <v>2277048.9</v>
      </c>
      <c r="D61" s="18">
        <f>D62+D65+D68</f>
        <v>1290000</v>
      </c>
      <c r="E61" s="18">
        <f>E62+E65+E68</f>
        <v>1290000</v>
      </c>
    </row>
    <row r="62" spans="1:5" ht="131.25">
      <c r="A62" s="8" t="s">
        <v>14</v>
      </c>
      <c r="B62" s="13" t="s">
        <v>8</v>
      </c>
      <c r="C62" s="18">
        <f aca="true" t="shared" si="5" ref="C62:E63">C63</f>
        <v>700000</v>
      </c>
      <c r="D62" s="18">
        <f t="shared" si="5"/>
        <v>700000</v>
      </c>
      <c r="E62" s="18">
        <f t="shared" si="5"/>
        <v>700000</v>
      </c>
    </row>
    <row r="63" spans="1:5" ht="152.25" customHeight="1">
      <c r="A63" s="8" t="s">
        <v>55</v>
      </c>
      <c r="B63" s="13" t="s">
        <v>73</v>
      </c>
      <c r="C63" s="14">
        <f t="shared" si="5"/>
        <v>700000</v>
      </c>
      <c r="D63" s="14">
        <f t="shared" si="5"/>
        <v>700000</v>
      </c>
      <c r="E63" s="14">
        <f t="shared" si="5"/>
        <v>700000</v>
      </c>
    </row>
    <row r="64" spans="1:5" ht="151.5" customHeight="1">
      <c r="A64" s="8" t="s">
        <v>88</v>
      </c>
      <c r="B64" s="22" t="s">
        <v>74</v>
      </c>
      <c r="C64" s="15">
        <f>700000</f>
        <v>700000</v>
      </c>
      <c r="D64" s="16">
        <f>700000</f>
        <v>700000</v>
      </c>
      <c r="E64" s="16">
        <f>700000</f>
        <v>700000</v>
      </c>
    </row>
    <row r="65" spans="1:5" ht="152.25" customHeight="1">
      <c r="A65" s="23" t="s">
        <v>58</v>
      </c>
      <c r="B65" s="13" t="s">
        <v>75</v>
      </c>
      <c r="C65" s="18">
        <f>C66</f>
        <v>90000</v>
      </c>
      <c r="D65" s="18">
        <f>D66</f>
        <v>90000</v>
      </c>
      <c r="E65" s="18">
        <f>E66</f>
        <v>90000</v>
      </c>
    </row>
    <row r="66" spans="1:5" ht="150">
      <c r="A66" s="8" t="s">
        <v>54</v>
      </c>
      <c r="B66" s="13" t="s">
        <v>76</v>
      </c>
      <c r="C66" s="18">
        <f>SUM(C67:C67)</f>
        <v>90000</v>
      </c>
      <c r="D66" s="18">
        <f>SUM(D67:D67)</f>
        <v>90000</v>
      </c>
      <c r="E66" s="18">
        <f>SUM(E67:E67)</f>
        <v>90000</v>
      </c>
    </row>
    <row r="67" spans="1:5" ht="150">
      <c r="A67" s="8" t="s">
        <v>135</v>
      </c>
      <c r="B67" s="13" t="s">
        <v>77</v>
      </c>
      <c r="C67" s="18">
        <f>90000</f>
        <v>90000</v>
      </c>
      <c r="D67" s="18">
        <f>90000</f>
        <v>90000</v>
      </c>
      <c r="E67" s="18">
        <f>90000</f>
        <v>90000</v>
      </c>
    </row>
    <row r="68" spans="1:5" ht="168.75">
      <c r="A68" s="8" t="s">
        <v>15</v>
      </c>
      <c r="B68" s="22" t="s">
        <v>78</v>
      </c>
      <c r="C68" s="18">
        <f>C69</f>
        <v>1487048.9</v>
      </c>
      <c r="D68" s="18">
        <f>D69</f>
        <v>500000</v>
      </c>
      <c r="E68" s="18">
        <f>E69</f>
        <v>500000</v>
      </c>
    </row>
    <row r="69" spans="1:5" ht="132" customHeight="1">
      <c r="A69" s="8" t="s">
        <v>56</v>
      </c>
      <c r="B69" s="13" t="s">
        <v>79</v>
      </c>
      <c r="C69" s="18">
        <f>SUM(C70:C70)</f>
        <v>1487048.9</v>
      </c>
      <c r="D69" s="18">
        <f>SUM(D70:D70)</f>
        <v>500000</v>
      </c>
      <c r="E69" s="18">
        <f>SUM(E70:E70)</f>
        <v>500000</v>
      </c>
    </row>
    <row r="70" spans="1:5" ht="132.75" customHeight="1">
      <c r="A70" s="8" t="s">
        <v>136</v>
      </c>
      <c r="B70" s="13" t="s">
        <v>80</v>
      </c>
      <c r="C70" s="18">
        <f>500000+824058.19+162990.71</f>
        <v>1487048.9</v>
      </c>
      <c r="D70" s="18">
        <f>500000</f>
        <v>500000</v>
      </c>
      <c r="E70" s="18">
        <f>500000</f>
        <v>500000</v>
      </c>
    </row>
    <row r="71" spans="1:5" ht="56.25">
      <c r="A71" s="9" t="s">
        <v>63</v>
      </c>
      <c r="B71" s="10" t="s">
        <v>81</v>
      </c>
      <c r="C71" s="19">
        <f>C72</f>
        <v>141384</v>
      </c>
      <c r="D71" s="19">
        <f>D72</f>
        <v>40000</v>
      </c>
      <c r="E71" s="19">
        <f>E72</f>
        <v>40000</v>
      </c>
    </row>
    <row r="72" spans="1:5" s="21" customFormat="1" ht="75">
      <c r="A72" s="8" t="s">
        <v>64</v>
      </c>
      <c r="B72" s="13" t="s">
        <v>82</v>
      </c>
      <c r="C72" s="18">
        <f>C73</f>
        <v>141384</v>
      </c>
      <c r="D72" s="18">
        <f aca="true" t="shared" si="6" ref="D72:E74">D73</f>
        <v>40000</v>
      </c>
      <c r="E72" s="18">
        <f t="shared" si="6"/>
        <v>40000</v>
      </c>
    </row>
    <row r="73" spans="1:5" ht="75">
      <c r="A73" s="8" t="s">
        <v>65</v>
      </c>
      <c r="B73" s="24" t="s">
        <v>83</v>
      </c>
      <c r="C73" s="18">
        <f>C74</f>
        <v>141384</v>
      </c>
      <c r="D73" s="18">
        <f t="shared" si="6"/>
        <v>40000</v>
      </c>
      <c r="E73" s="18">
        <f t="shared" si="6"/>
        <v>40000</v>
      </c>
    </row>
    <row r="74" spans="1:5" ht="93.75">
      <c r="A74" s="8" t="s">
        <v>66</v>
      </c>
      <c r="B74" s="13" t="s">
        <v>86</v>
      </c>
      <c r="C74" s="18">
        <f>C75</f>
        <v>141384</v>
      </c>
      <c r="D74" s="18">
        <f t="shared" si="6"/>
        <v>40000</v>
      </c>
      <c r="E74" s="18">
        <f t="shared" si="6"/>
        <v>40000</v>
      </c>
    </row>
    <row r="75" spans="1:5" ht="93.75">
      <c r="A75" s="25" t="s">
        <v>89</v>
      </c>
      <c r="B75" s="22" t="s">
        <v>84</v>
      </c>
      <c r="C75" s="36">
        <f>40000+101384</f>
        <v>141384</v>
      </c>
      <c r="D75" s="26">
        <f>40000</f>
        <v>40000</v>
      </c>
      <c r="E75" s="26">
        <f>40000</f>
        <v>40000</v>
      </c>
    </row>
    <row r="76" spans="1:5" s="21" customFormat="1" ht="37.5">
      <c r="A76" s="9" t="s">
        <v>170</v>
      </c>
      <c r="B76" s="38" t="s">
        <v>171</v>
      </c>
      <c r="C76" s="37">
        <f aca="true" t="shared" si="7" ref="C76:E78">C77</f>
        <v>3705</v>
      </c>
      <c r="D76" s="37">
        <f t="shared" si="7"/>
        <v>0</v>
      </c>
      <c r="E76" s="37">
        <f t="shared" si="7"/>
        <v>0</v>
      </c>
    </row>
    <row r="77" spans="1:5" ht="168.75">
      <c r="A77" s="8" t="s">
        <v>168</v>
      </c>
      <c r="B77" s="20" t="s">
        <v>169</v>
      </c>
      <c r="C77" s="18">
        <f t="shared" si="7"/>
        <v>3705</v>
      </c>
      <c r="D77" s="18">
        <f t="shared" si="7"/>
        <v>0</v>
      </c>
      <c r="E77" s="18">
        <f t="shared" si="7"/>
        <v>0</v>
      </c>
    </row>
    <row r="78" spans="1:5" ht="131.25">
      <c r="A78" s="8" t="s">
        <v>167</v>
      </c>
      <c r="B78" s="13" t="s">
        <v>166</v>
      </c>
      <c r="C78" s="18">
        <f t="shared" si="7"/>
        <v>3705</v>
      </c>
      <c r="D78" s="18">
        <f t="shared" si="7"/>
        <v>0</v>
      </c>
      <c r="E78" s="18">
        <f t="shared" si="7"/>
        <v>0</v>
      </c>
    </row>
    <row r="79" spans="1:5" ht="131.25">
      <c r="A79" s="8" t="s">
        <v>165</v>
      </c>
      <c r="B79" s="13" t="s">
        <v>166</v>
      </c>
      <c r="C79" s="18">
        <v>3705</v>
      </c>
      <c r="D79" s="16">
        <f>0</f>
        <v>0</v>
      </c>
      <c r="E79" s="16">
        <f>0</f>
        <v>0</v>
      </c>
    </row>
    <row r="80" spans="1:5" s="30" customFormat="1" ht="26.25" customHeight="1">
      <c r="A80" s="27" t="s">
        <v>13</v>
      </c>
      <c r="B80" s="28" t="s">
        <v>90</v>
      </c>
      <c r="C80" s="29">
        <f>C81+C110</f>
        <v>116208908.93</v>
      </c>
      <c r="D80" s="29">
        <f>D81+D110</f>
        <v>24833807.2</v>
      </c>
      <c r="E80" s="29">
        <f>E81+E110</f>
        <v>22093571.900000002</v>
      </c>
    </row>
    <row r="81" spans="1:5" ht="75.75" customHeight="1">
      <c r="A81" s="9" t="s">
        <v>20</v>
      </c>
      <c r="B81" s="12" t="s">
        <v>91</v>
      </c>
      <c r="C81" s="31">
        <f>C82+C89+C102+C106</f>
        <v>116148908.93</v>
      </c>
      <c r="D81" s="31">
        <f>D82+D89+D102+D106+D110</f>
        <v>24833807.2</v>
      </c>
      <c r="E81" s="31">
        <f>E82+E89+E102+E106+E110</f>
        <v>22093571.900000002</v>
      </c>
    </row>
    <row r="82" spans="1:5" ht="37.5">
      <c r="A82" s="8" t="s">
        <v>100</v>
      </c>
      <c r="B82" s="32" t="s">
        <v>92</v>
      </c>
      <c r="C82" s="16">
        <f>C83+C86</f>
        <v>23834410</v>
      </c>
      <c r="D82" s="16">
        <f>D83+D86</f>
        <v>21534400</v>
      </c>
      <c r="E82" s="16">
        <f>E83+E86</f>
        <v>18572900</v>
      </c>
    </row>
    <row r="83" spans="1:5" ht="37.5">
      <c r="A83" s="8" t="s">
        <v>101</v>
      </c>
      <c r="B83" s="3" t="s">
        <v>40</v>
      </c>
      <c r="C83" s="16">
        <f aca="true" t="shared" si="8" ref="C83:E84">C84</f>
        <v>21534400</v>
      </c>
      <c r="D83" s="16">
        <f t="shared" si="8"/>
        <v>21534400</v>
      </c>
      <c r="E83" s="16">
        <f t="shared" si="8"/>
        <v>18572900</v>
      </c>
    </row>
    <row r="84" spans="1:5" ht="77.25" customHeight="1">
      <c r="A84" s="8" t="s">
        <v>102</v>
      </c>
      <c r="B84" s="13" t="s">
        <v>157</v>
      </c>
      <c r="C84" s="14">
        <f t="shared" si="8"/>
        <v>21534400</v>
      </c>
      <c r="D84" s="14">
        <f t="shared" si="8"/>
        <v>21534400</v>
      </c>
      <c r="E84" s="14">
        <f t="shared" si="8"/>
        <v>18572900</v>
      </c>
    </row>
    <row r="85" spans="1:5" ht="75.75" customHeight="1">
      <c r="A85" s="8" t="s">
        <v>103</v>
      </c>
      <c r="B85" s="13" t="s">
        <v>156</v>
      </c>
      <c r="C85" s="14">
        <f>21534400</f>
        <v>21534400</v>
      </c>
      <c r="D85" s="16">
        <f>21534400</f>
        <v>21534400</v>
      </c>
      <c r="E85" s="16">
        <f>21534400-2961500</f>
        <v>18572900</v>
      </c>
    </row>
    <row r="86" spans="1:5" ht="55.5" customHeight="1">
      <c r="A86" s="8" t="s">
        <v>104</v>
      </c>
      <c r="B86" s="13" t="s">
        <v>97</v>
      </c>
      <c r="C86" s="33">
        <f aca="true" t="shared" si="9" ref="C86:E87">C87</f>
        <v>2300010</v>
      </c>
      <c r="D86" s="33">
        <f t="shared" si="9"/>
        <v>0</v>
      </c>
      <c r="E86" s="33">
        <f t="shared" si="9"/>
        <v>0</v>
      </c>
    </row>
    <row r="87" spans="1:5" ht="74.25" customHeight="1">
      <c r="A87" s="8" t="s">
        <v>105</v>
      </c>
      <c r="B87" s="13" t="s">
        <v>98</v>
      </c>
      <c r="C87" s="33">
        <f t="shared" si="9"/>
        <v>2300010</v>
      </c>
      <c r="D87" s="33">
        <f t="shared" si="9"/>
        <v>0</v>
      </c>
      <c r="E87" s="33">
        <f t="shared" si="9"/>
        <v>0</v>
      </c>
    </row>
    <row r="88" spans="1:5" ht="74.25" customHeight="1">
      <c r="A88" s="8" t="s">
        <v>106</v>
      </c>
      <c r="B88" s="13" t="s">
        <v>98</v>
      </c>
      <c r="C88" s="33">
        <f>2292590+7420</f>
        <v>2300010</v>
      </c>
      <c r="D88" s="26">
        <f>0</f>
        <v>0</v>
      </c>
      <c r="E88" s="26">
        <f>0</f>
        <v>0</v>
      </c>
    </row>
    <row r="89" spans="1:5" ht="57.75" customHeight="1">
      <c r="A89" s="8" t="s">
        <v>108</v>
      </c>
      <c r="B89" s="13" t="s">
        <v>107</v>
      </c>
      <c r="C89" s="33">
        <f>C99+C96+C93+C90</f>
        <v>36450715.15</v>
      </c>
      <c r="D89" s="33">
        <f>D99+D96+D93+D90</f>
        <v>3284665.36</v>
      </c>
      <c r="E89" s="33">
        <f>E99+E96+E93+E90</f>
        <v>3485085.62</v>
      </c>
    </row>
    <row r="90" spans="1:5" ht="170.25" customHeight="1">
      <c r="A90" s="8" t="s">
        <v>177</v>
      </c>
      <c r="B90" s="20" t="s">
        <v>181</v>
      </c>
      <c r="C90" s="33">
        <f aca="true" t="shared" si="10" ref="C90:E91">C91</f>
        <v>3418278.87</v>
      </c>
      <c r="D90" s="33">
        <f t="shared" si="10"/>
        <v>3284665.36</v>
      </c>
      <c r="E90" s="33">
        <f t="shared" si="10"/>
        <v>3485085.62</v>
      </c>
    </row>
    <row r="91" spans="1:5" ht="188.25" customHeight="1">
      <c r="A91" s="8" t="s">
        <v>178</v>
      </c>
      <c r="B91" s="20" t="s">
        <v>179</v>
      </c>
      <c r="C91" s="33">
        <f t="shared" si="10"/>
        <v>3418278.87</v>
      </c>
      <c r="D91" s="33">
        <f t="shared" si="10"/>
        <v>3284665.36</v>
      </c>
      <c r="E91" s="33">
        <f t="shared" si="10"/>
        <v>3485085.62</v>
      </c>
    </row>
    <row r="92" spans="1:5" ht="186.75" customHeight="1">
      <c r="A92" s="8" t="s">
        <v>180</v>
      </c>
      <c r="B92" s="20" t="s">
        <v>179</v>
      </c>
      <c r="C92" s="33">
        <f>3418278.87</f>
        <v>3418278.87</v>
      </c>
      <c r="D92" s="33">
        <f>3284665.36</f>
        <v>3284665.36</v>
      </c>
      <c r="E92" s="33">
        <f>3485085.62</f>
        <v>3485085.62</v>
      </c>
    </row>
    <row r="93" spans="1:5" ht="57.75" customHeight="1">
      <c r="A93" s="8" t="s">
        <v>143</v>
      </c>
      <c r="B93" s="13" t="s">
        <v>144</v>
      </c>
      <c r="C93" s="33">
        <f aca="true" t="shared" si="11" ref="C93:E94">C94</f>
        <v>773472.28</v>
      </c>
      <c r="D93" s="33">
        <f t="shared" si="11"/>
        <v>0</v>
      </c>
      <c r="E93" s="33">
        <f t="shared" si="11"/>
        <v>0</v>
      </c>
    </row>
    <row r="94" spans="1:5" ht="57.75" customHeight="1">
      <c r="A94" s="8" t="s">
        <v>145</v>
      </c>
      <c r="B94" s="13" t="s">
        <v>146</v>
      </c>
      <c r="C94" s="33">
        <f t="shared" si="11"/>
        <v>773472.28</v>
      </c>
      <c r="D94" s="33">
        <f t="shared" si="11"/>
        <v>0</v>
      </c>
      <c r="E94" s="33">
        <f t="shared" si="11"/>
        <v>0</v>
      </c>
    </row>
    <row r="95" spans="1:5" ht="57.75" customHeight="1">
      <c r="A95" s="8" t="s">
        <v>147</v>
      </c>
      <c r="B95" s="13" t="s">
        <v>146</v>
      </c>
      <c r="C95" s="33">
        <v>773472.28</v>
      </c>
      <c r="D95" s="33">
        <v>0</v>
      </c>
      <c r="E95" s="33">
        <v>0</v>
      </c>
    </row>
    <row r="96" spans="1:5" ht="57.75" customHeight="1">
      <c r="A96" s="8" t="s">
        <v>138</v>
      </c>
      <c r="B96" s="13" t="s">
        <v>139</v>
      </c>
      <c r="C96" s="33">
        <f aca="true" t="shared" si="12" ref="C96:E97">C97</f>
        <v>26000000</v>
      </c>
      <c r="D96" s="33">
        <f t="shared" si="12"/>
        <v>0</v>
      </c>
      <c r="E96" s="33">
        <f t="shared" si="12"/>
        <v>0</v>
      </c>
    </row>
    <row r="97" spans="1:5" ht="75" customHeight="1">
      <c r="A97" s="8" t="s">
        <v>140</v>
      </c>
      <c r="B97" s="13" t="s">
        <v>141</v>
      </c>
      <c r="C97" s="33">
        <f t="shared" si="12"/>
        <v>26000000</v>
      </c>
      <c r="D97" s="33">
        <f t="shared" si="12"/>
        <v>0</v>
      </c>
      <c r="E97" s="33">
        <f t="shared" si="12"/>
        <v>0</v>
      </c>
    </row>
    <row r="98" spans="1:5" ht="75.75" customHeight="1">
      <c r="A98" s="8" t="s">
        <v>142</v>
      </c>
      <c r="B98" s="13" t="s">
        <v>141</v>
      </c>
      <c r="C98" s="33">
        <f>26000000</f>
        <v>26000000</v>
      </c>
      <c r="D98" s="33">
        <f>0</f>
        <v>0</v>
      </c>
      <c r="E98" s="33">
        <f>0</f>
        <v>0</v>
      </c>
    </row>
    <row r="99" spans="1:5" ht="21.75" customHeight="1">
      <c r="A99" s="8" t="s">
        <v>111</v>
      </c>
      <c r="B99" s="13" t="s">
        <v>109</v>
      </c>
      <c r="C99" s="33">
        <f aca="true" t="shared" si="13" ref="C99:E100">C100</f>
        <v>6258964</v>
      </c>
      <c r="D99" s="33">
        <f t="shared" si="13"/>
        <v>0</v>
      </c>
      <c r="E99" s="33">
        <f t="shared" si="13"/>
        <v>0</v>
      </c>
    </row>
    <row r="100" spans="1:5" ht="36.75" customHeight="1">
      <c r="A100" s="8" t="s">
        <v>112</v>
      </c>
      <c r="B100" s="13" t="s">
        <v>110</v>
      </c>
      <c r="C100" s="33">
        <f t="shared" si="13"/>
        <v>6258964</v>
      </c>
      <c r="D100" s="33">
        <f t="shared" si="13"/>
        <v>0</v>
      </c>
      <c r="E100" s="33">
        <f t="shared" si="13"/>
        <v>0</v>
      </c>
    </row>
    <row r="101" spans="1:5" ht="37.5" customHeight="1">
      <c r="A101" s="8" t="s">
        <v>113</v>
      </c>
      <c r="B101" s="13" t="s">
        <v>110</v>
      </c>
      <c r="C101" s="33">
        <f>4700258+450000-391294+1500000</f>
        <v>6258964</v>
      </c>
      <c r="D101" s="26">
        <f>0</f>
        <v>0</v>
      </c>
      <c r="E101" s="26">
        <f>0</f>
        <v>0</v>
      </c>
    </row>
    <row r="102" spans="1:5" ht="37.5" customHeight="1">
      <c r="A102" s="8" t="s">
        <v>163</v>
      </c>
      <c r="B102" s="13" t="s">
        <v>164</v>
      </c>
      <c r="C102" s="33">
        <f aca="true" t="shared" si="14" ref="C102:E104">C103</f>
        <v>13783.78</v>
      </c>
      <c r="D102" s="33">
        <f t="shared" si="14"/>
        <v>14741.84</v>
      </c>
      <c r="E102" s="33">
        <f t="shared" si="14"/>
        <v>35586.28</v>
      </c>
    </row>
    <row r="103" spans="1:5" ht="112.5" customHeight="1">
      <c r="A103" s="8" t="s">
        <v>161</v>
      </c>
      <c r="B103" s="13" t="s">
        <v>162</v>
      </c>
      <c r="C103" s="33">
        <f t="shared" si="14"/>
        <v>13783.78</v>
      </c>
      <c r="D103" s="33">
        <f t="shared" si="14"/>
        <v>14741.84</v>
      </c>
      <c r="E103" s="33">
        <f t="shared" si="14"/>
        <v>35586.28</v>
      </c>
    </row>
    <row r="104" spans="1:5" ht="132.75" customHeight="1">
      <c r="A104" s="8" t="s">
        <v>158</v>
      </c>
      <c r="B104" s="13" t="s">
        <v>159</v>
      </c>
      <c r="C104" s="33">
        <f t="shared" si="14"/>
        <v>13783.78</v>
      </c>
      <c r="D104" s="33">
        <f t="shared" si="14"/>
        <v>14741.84</v>
      </c>
      <c r="E104" s="33">
        <f t="shared" si="14"/>
        <v>35586.28</v>
      </c>
    </row>
    <row r="105" spans="1:5" ht="130.5" customHeight="1">
      <c r="A105" s="8" t="s">
        <v>160</v>
      </c>
      <c r="B105" s="13" t="s">
        <v>159</v>
      </c>
      <c r="C105" s="33">
        <v>13783.78</v>
      </c>
      <c r="D105" s="26">
        <v>14741.84</v>
      </c>
      <c r="E105" s="26">
        <v>35586.28</v>
      </c>
    </row>
    <row r="106" spans="1:5" ht="21" customHeight="1">
      <c r="A106" s="8" t="s">
        <v>172</v>
      </c>
      <c r="B106" s="13" t="s">
        <v>173</v>
      </c>
      <c r="C106" s="33">
        <f aca="true" t="shared" si="15" ref="C106:E108">C107</f>
        <v>55850000</v>
      </c>
      <c r="D106" s="33">
        <f t="shared" si="15"/>
        <v>0</v>
      </c>
      <c r="E106" s="33">
        <f t="shared" si="15"/>
        <v>0</v>
      </c>
    </row>
    <row r="107" spans="1:5" ht="131.25" customHeight="1">
      <c r="A107" s="8" t="s">
        <v>182</v>
      </c>
      <c r="B107" s="13" t="s">
        <v>183</v>
      </c>
      <c r="C107" s="33">
        <f t="shared" si="15"/>
        <v>55850000</v>
      </c>
      <c r="D107" s="33">
        <f t="shared" si="15"/>
        <v>0</v>
      </c>
      <c r="E107" s="33">
        <f t="shared" si="15"/>
        <v>0</v>
      </c>
    </row>
    <row r="108" spans="1:5" ht="150.75" customHeight="1">
      <c r="A108" s="8" t="s">
        <v>174</v>
      </c>
      <c r="B108" s="13" t="s">
        <v>176</v>
      </c>
      <c r="C108" s="33">
        <f t="shared" si="15"/>
        <v>55850000</v>
      </c>
      <c r="D108" s="33">
        <f t="shared" si="15"/>
        <v>0</v>
      </c>
      <c r="E108" s="33">
        <f t="shared" si="15"/>
        <v>0</v>
      </c>
    </row>
    <row r="109" spans="1:5" ht="150.75" customHeight="1">
      <c r="A109" s="8" t="s">
        <v>175</v>
      </c>
      <c r="B109" s="13" t="s">
        <v>176</v>
      </c>
      <c r="C109" s="33">
        <f>55850000</f>
        <v>55850000</v>
      </c>
      <c r="D109" s="26">
        <f>0</f>
        <v>0</v>
      </c>
      <c r="E109" s="26">
        <f>0</f>
        <v>0</v>
      </c>
    </row>
    <row r="110" spans="1:5" ht="51" customHeight="1">
      <c r="A110" s="12" t="s">
        <v>185</v>
      </c>
      <c r="B110" s="38" t="s">
        <v>184</v>
      </c>
      <c r="C110" s="39">
        <f aca="true" t="shared" si="16" ref="C110:E112">C111</f>
        <v>60000</v>
      </c>
      <c r="D110" s="39">
        <f t="shared" si="16"/>
        <v>0</v>
      </c>
      <c r="E110" s="39">
        <f t="shared" si="16"/>
        <v>0</v>
      </c>
    </row>
    <row r="111" spans="1:5" ht="42" customHeight="1">
      <c r="A111" s="6" t="s">
        <v>186</v>
      </c>
      <c r="B111" s="13" t="s">
        <v>187</v>
      </c>
      <c r="C111" s="33">
        <f t="shared" si="16"/>
        <v>60000</v>
      </c>
      <c r="D111" s="33">
        <f t="shared" si="16"/>
        <v>0</v>
      </c>
      <c r="E111" s="33">
        <f t="shared" si="16"/>
        <v>0</v>
      </c>
    </row>
    <row r="112" spans="1:5" ht="41.25" customHeight="1">
      <c r="A112" s="6" t="s">
        <v>188</v>
      </c>
      <c r="B112" s="13" t="s">
        <v>187</v>
      </c>
      <c r="C112" s="33">
        <f t="shared" si="16"/>
        <v>60000</v>
      </c>
      <c r="D112" s="33">
        <f t="shared" si="16"/>
        <v>0</v>
      </c>
      <c r="E112" s="33">
        <f t="shared" si="16"/>
        <v>0</v>
      </c>
    </row>
    <row r="113" spans="1:5" ht="39.75" customHeight="1">
      <c r="A113" s="6" t="s">
        <v>189</v>
      </c>
      <c r="B113" s="13" t="s">
        <v>187</v>
      </c>
      <c r="C113" s="33">
        <v>60000</v>
      </c>
      <c r="D113" s="26">
        <v>0</v>
      </c>
      <c r="E113" s="26">
        <v>0</v>
      </c>
    </row>
    <row r="114" spans="1:5" ht="18.75">
      <c r="A114" s="43" t="s">
        <v>114</v>
      </c>
      <c r="B114" s="43"/>
      <c r="C114" s="11">
        <f>C26+C80</f>
        <v>163234053.01</v>
      </c>
      <c r="D114" s="11">
        <f>D26+D80</f>
        <v>71678968.02</v>
      </c>
      <c r="E114" s="11">
        <f>E26+E80</f>
        <v>69190732.72</v>
      </c>
    </row>
    <row r="115" ht="18.75">
      <c r="E115" s="34" t="s">
        <v>155</v>
      </c>
    </row>
    <row r="116" ht="18.75">
      <c r="C116" s="35"/>
    </row>
    <row r="118" ht="18.75">
      <c r="C118" s="35"/>
    </row>
  </sheetData>
  <sheetProtection/>
  <mergeCells count="23">
    <mergeCell ref="A7:E7"/>
    <mergeCell ref="A8:E8"/>
    <mergeCell ref="A1:E1"/>
    <mergeCell ref="A2:E2"/>
    <mergeCell ref="A3:E3"/>
    <mergeCell ref="A4:E4"/>
    <mergeCell ref="A5:E5"/>
    <mergeCell ref="A6:E6"/>
    <mergeCell ref="B16:E16"/>
    <mergeCell ref="B10:E10"/>
    <mergeCell ref="B11:E11"/>
    <mergeCell ref="B12:E12"/>
    <mergeCell ref="B13:E13"/>
    <mergeCell ref="B14:E14"/>
    <mergeCell ref="B15:E15"/>
    <mergeCell ref="B17:E17"/>
    <mergeCell ref="A114:B114"/>
    <mergeCell ref="A23:A24"/>
    <mergeCell ref="B23:B24"/>
    <mergeCell ref="C23:E23"/>
    <mergeCell ref="B19:E19"/>
    <mergeCell ref="B18:E18"/>
    <mergeCell ref="A21:E21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2020-06-22T13:11:18Z</cp:lastPrinted>
  <dcterms:created xsi:type="dcterms:W3CDTF">2009-08-21T08:27:43Z</dcterms:created>
  <dcterms:modified xsi:type="dcterms:W3CDTF">2020-10-22T05:07:51Z</dcterms:modified>
  <cp:category/>
  <cp:version/>
  <cp:contentType/>
  <cp:contentStatus/>
</cp:coreProperties>
</file>