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еление 2024" sheetId="1" r:id="rId1"/>
  </sheets>
  <definedNames>
    <definedName name="_xlnm.Print_Titles" localSheetId="0">'Прил. № 4 Распределение 2024'!$23:$23</definedName>
  </definedNames>
  <calcPr fullCalcOnLoad="1"/>
</workbook>
</file>

<file path=xl/sharedStrings.xml><?xml version="1.0" encoding="utf-8"?>
<sst xmlns="http://schemas.openxmlformats.org/spreadsheetml/2006/main" count="312" uniqueCount="308">
  <si>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</si>
  <si>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</si>
  <si>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</si>
  <si>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</si>
  <si>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</si>
  <si>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</si>
  <si>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</si>
  <si>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</si>
  <si>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</si>
  <si>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</si>
  <si>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</si>
  <si>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</si>
  <si>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</si>
  <si>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</si>
  <si>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</si>
  <si>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</si>
  <si>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</si>
  <si>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</si>
  <si>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</si>
  <si>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</si>
  <si>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</si>
  <si>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</si>
  <si>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</si>
  <si>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</si>
  <si>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</si>
  <si>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</si>
  <si>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</si>
  <si>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</si>
  <si>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</si>
  <si>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</si>
  <si>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</si>
  <si>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</si>
  <si>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</si>
  <si>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</si>
  <si>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</si>
  <si>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</si>
  <si>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</si>
  <si>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</si>
  <si>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</si>
  <si>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</si>
  <si>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</si>
  <si>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</si>
  <si>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</si>
  <si>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</si>
  <si>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</si>
  <si>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</si>
  <si>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</si>
  <si>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</si>
  <si>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</si>
  <si>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</si>
  <si>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</si>
  <si>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</si>
  <si>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</si>
  <si>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</si>
  <si>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</si>
  <si>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</si>
  <si>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</si>
  <si>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</si>
  <si>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</si>
  <si>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</si>
  <si>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</si>
  <si>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</si>
  <si>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</si>
  <si>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</si>
  <si>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</si>
  <si>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</si>
  <si>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</si>
  <si>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</si>
  <si>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</si>
  <si>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</si>
  <si>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</si>
  <si>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</si>
  <si>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</si>
  <si>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</si>
  <si>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</si>
  <si>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</si>
  <si>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</si>
  <si>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</si>
  <si>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</si>
  <si>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</si>
  <si>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</si>
  <si>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</si>
  <si>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</si>
  <si>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</si>
  <si>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</si>
  <si>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</si>
  <si>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</si>
  <si>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</si>
  <si>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</si>
  <si>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</si>
  <si>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</si>
  <si>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</si>
  <si>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</si>
  <si>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</si>
  <si>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</si>
  <si>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</si>
  <si>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</si>
  <si>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</si>
  <si>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</si>
  <si>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</si>
  <si>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</si>
  <si>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</si>
  <si>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</si>
  <si>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</si>
  <si>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</si>
  <si>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</si>
  <si>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</si>
  <si>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</si>
  <si>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</si>
  <si>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</si>
  <si>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</si>
  <si>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</si>
  <si>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</si>
  <si>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</si>
  <si>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</si>
  <si>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</si>
  <si>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</si>
  <si>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</si>
  <si>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</si>
  <si>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</si>
  <si>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</si>
  <si>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</si>
  <si>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</si>
  <si>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</si>
  <si>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</si>
  <si>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</si>
  <si>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</si>
  <si>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</si>
  <si>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</si>
  <si>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</si>
  <si>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</si>
  <si>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</si>
  <si>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</si>
  <si>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</si>
  <si>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</si>
  <si>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</si>
  <si>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</si>
  <si>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</si>
  <si>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</si>
  <si>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</si>
  <si>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</si>
  <si>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</si>
  <si>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</si>
  <si>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</si>
  <si>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</si>
  <si>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</si>
  <si>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</si>
  <si>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</si>
  <si>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</si>
  <si>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</si>
  <si>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</si>
  <si>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</si>
  <si>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</si>
  <si>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</si>
  <si>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</si>
  <si>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</si>
  <si>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</si>
  <si>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</si>
  <si>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</si>
  <si>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</si>
  <si>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</si>
  <si>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</si>
  <si>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</si>
  <si>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</si>
  <si>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</si>
  <si>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</si>
  <si>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02 2 01 21260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</si>
  <si>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</si>
  <si>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</si>
  <si>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</si>
  <si>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</si>
  <si>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</si>
  <si>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</si>
  <si>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</si>
  <si>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</si>
  <si>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</si>
  <si>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</si>
  <si>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</si>
  <si>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</si>
  <si>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</si>
  <si>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</si>
  <si>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</si>
  <si>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</si>
  <si>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</si>
  <si>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</si>
  <si>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</si>
  <si>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</si>
  <si>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</si>
  <si>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</si>
  <si>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</si>
  <si>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</si>
  <si>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</si>
  <si>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</si>
  <si>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</si>
  <si>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2024 год</t>
  </si>
  <si>
    <t>Наименование</t>
  </si>
  <si>
    <t>Целевая статья</t>
  </si>
  <si>
    <t>Вид расходов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</si>
  <si>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</si>
  <si>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</si>
  <si>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Мероприятия по комплексному содержанию общественных территорий Южского городского поселения  (Закупка товаров, работ и услуг для обеспечения государственных (муниципальных) нужд)</t>
  </si>
  <si>
    <t>Выполнение работ по ремонту территории общего пользования пл. Юбилейная в г. Южа  (Закупка товаров, работ и услуг для обеспечения государственных (муниципальных) нужд)</t>
  </si>
  <si>
    <t>02 2 01 21980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</si>
  <si>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</si>
  <si>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</si>
  <si>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31 9 00 20600</t>
  </si>
  <si>
    <t>Основное мероприятие "Муниципальный проект "Формирование комфортной городской среды""</t>
  </si>
  <si>
    <t>06 1 F2 00000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</si>
  <si>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</si>
  <si>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</si>
  <si>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</si>
  <si>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</si>
  <si>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Ивановской области</t>
  </si>
  <si>
    <t>"О бюджете Южского
городского поселения
на 2024 год и на плановый
период 2025 и 2026 годов"</t>
  </si>
  <si>
    <t>Сумма, руб.</t>
  </si>
  <si>
    <t>02 3 01 21650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</si>
  <si>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</si>
  <si>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</si>
  <si>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02 2 01 22210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</si>
  <si>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</si>
  <si>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</si>
  <si>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</si>
  <si>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</si>
  <si>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</si>
  <si>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</si>
  <si>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</si>
  <si>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02 3 01 22200</t>
  </si>
  <si>
    <t>Выполнение работ по обустройству  пешеходного тротуара с правой стороны автомобильной дороги ул. Серп-Молот в г. Южа (в соответствии с решением суда № 2-400/2020 от 29.07.2020г.) 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</si>
  <si>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 (Закупка товаров, работ и услуг для обеспечения государственных (муниципальных) нужд)</t>
  </si>
  <si>
    <t>06 1 F2 S5109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</si>
  <si>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 (Закупка товаров, работ и услуг для обеспечения государственных (муниципальных) нужд)</t>
  </si>
  <si>
    <t>06 1 F2 S5111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</si>
  <si>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 (Закупка товаров, работ и услуг для обеспечения государственных (муниципальных) нужд)</t>
  </si>
  <si>
    <t>06 1 F2 S5112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</si>
  <si>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«Дружный» в районе улиц Серова, Горького г. Южа) (Закупка товаров, работ и услуг для обеспечения государственных (муниципальных) нужд)</t>
  </si>
  <si>
    <t>06 1 F2 S5113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</si>
  <si>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«Исток» г. Южа на пересечении улиц Н.Островского и Маяковского г. Южа) (Закупка товаров, работ и услуг для обеспечения государственных (муниципальных) нужд)</t>
  </si>
  <si>
    <t>06 1 F2 S5114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</si>
  <si>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«Рабочие» г.Южа по ул. 7-я Рабочая в границах домовладений №49, №51, №53) (Закупка товаров, работ и услуг для обеспечения государственных (муниципальных) нужд)</t>
  </si>
  <si>
    <t>06 1 F2 S5115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</si>
  <si>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</si>
  <si>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</si>
  <si>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</si>
  <si>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</si>
  <si>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</si>
  <si>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</si>
  <si>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</si>
  <si>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"Приложение № 4</t>
  </si>
  <si>
    <t>"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</si>
  <si>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</si>
  <si>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02 2 01 40060</t>
  </si>
  <si>
    <t>02 3 01 22230</t>
  </si>
  <si>
    <t>Выполнение работ по ремонту тротуара по четной и нечетной стороне ул. Советская г. Южа. I Этап (в соответствии с решением суда № 2-48/2021 от 20.01.2021 г.)  (Закупка товаров, работ и услуг для обеспечения государственных (муниципальных) нужд)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</si>
  <si>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</si>
  <si>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31 9 00 90790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</si>
  <si>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</si>
  <si>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(Закупка товаров, работ и услуг для обеспечения государственных (муниципальных) нужд)</t>
  </si>
  <si>
    <t>02 3 01 20200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</si>
  <si>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</si>
  <si>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Мероприятия по уличному освещению Южского городского поселения Южского муниципального района (Капитальные вложения в объекты государственной (муниципальной) собственности)</t>
  </si>
  <si>
    <t>02 2 01 20160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</si>
  <si>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</si>
  <si>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</si>
  <si>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31 9 00 90840</t>
  </si>
  <si>
    <t>Компенсация морального вреда  по Решению Палехского районного суда Ивановской области от 29.09.2023 года по делу № 2-601/2023 (Иные бюджетные ассигнования)</t>
  </si>
  <si>
    <t>31 9 00 90850</t>
  </si>
  <si>
    <t>Оплата задолженности по ИП № 60825/23/37023-ИП от 03.07.2023 г. (Иные бюджетные ассигнования)</t>
  </si>
  <si>
    <t>31 9 00 90860</t>
  </si>
  <si>
    <t>Оплата исполнительского сбора в соответствии с ИП № 22403/23/98037-ИП от 01.12.2022 г. (Иные бюджетные ассигнования)</t>
  </si>
  <si>
    <t>02 1 01 22240</t>
  </si>
  <si>
    <t xml:space="preserve">Техническое обследование МКД по адресу: г. Южа,  ул. Стандартные дома, д. 24 по Решению Палехского районного суда Ивановской области от 16.11.2023 года по делу № 2а-749/2023 (Закупка товаров, работ и услуг для обеспечения государственных (муниципальных) нужд) </t>
  </si>
  <si>
    <t>02 1 02 22250</t>
  </si>
  <si>
    <t xml:space="preserve">Основное мероприятие "Обеспечение населения Южского городского поселения услугами теплоснабжения" </t>
  </si>
  <si>
    <t>02 1 02 00000</t>
  </si>
  <si>
    <t>Актуализация схемы теплоснабжения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</si>
  <si>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02 1 02 22260</t>
  </si>
  <si>
    <t>Техническое обследование (ревизия) тепловых сетей на территории Южского городского поселения (Закупка товаров, работ и услуг для обеспечения государственных (муниципальных) нужд)</t>
  </si>
  <si>
    <t>Приложение № 4</t>
  </si>
  <si>
    <t>01 4 01 L2990</t>
  </si>
  <si>
    <t>Реализация мероприятий федеральной целевой программы "Увековечение памяти погибших при защите Отечества на 2019-2024 годы"  (Закупка товаров, работ и услуг для обеспечения государственных (муниципальных) нужд)</t>
  </si>
  <si>
    <t>02 1 01 22330</t>
  </si>
  <si>
    <t xml:space="preserve">Приобретение материалов для текущего ремонта участка тепловой сети по адресу: г. Южа, ул. Горького, д.5 (территория МБОУ Детский сад "Светлячок") (Закупка товаров, работ и услуг для обеспечения государственных (муниципальных) нужд) </t>
  </si>
  <si>
    <t>06 1 01 22270</t>
  </si>
  <si>
    <t>06 1 01 22280</t>
  </si>
  <si>
    <t>06 1 01 22290</t>
  </si>
  <si>
    <t>06 1 01 22300</t>
  </si>
  <si>
    <t>06 1 01 22310</t>
  </si>
  <si>
    <t>06 1 01 22320</t>
  </si>
  <si>
    <t>06 1 01 22340</t>
  </si>
  <si>
    <t>Оказание услуг по осуществлению строительного контроля "Выполнение работ по устройству травмобезопасного покрытия на основе резиновой крошки на многофункциональной площадке в районе улиц Серова, Горького г. Южа, установке игровых элементов и малых архитектурных форм"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</si>
  <si>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</si>
  <si>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ограждения многофункциональной площадки с установкой спортивно-игровых элементов на территории ТОС "Дружный" в районе улиц Серова, Горького г.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</si>
  <si>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хоккейной коробки на территории ТОС "Исток" г. Южа на пересечении улиц Н.Островского и Маяковского г.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</si>
  <si>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детской игровой площадки на территории ТОС "Рабочие" г. Южа по ул. 7-я Рабочая в границах домовладений №49, №51, №53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</si>
  <si>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мемориала воинам-интернационалистам на территории Аллеи Славы по ул. Лермонтова города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</si>
  <si>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   (Закупка товаров, работ и услуг для обеспечения государственных (муниципальных) нужд)</t>
  </si>
  <si>
    <t>31 9 00 90870</t>
  </si>
  <si>
    <t>31 9 00 90880</t>
  </si>
  <si>
    <t>31 9 00 90890</t>
  </si>
  <si>
    <t>Оплата административного штрафа (в соответствии с постановлением по делу об административном правонарушении от 07.02.2024 года, АД № 1542/24/37023-АП от 29.01.2024) (Иные бюджетные ассигнования)</t>
  </si>
  <si>
    <t>Оплата судебных расходов, понесенных в рамках рассмотрения дела № А17-111/2023 по определению Арбитражного суда Ивановской области от 22.02.2024 г. по делу А17-111/2023 (Иные бюджетные ассигнования)</t>
  </si>
  <si>
    <t>Оплата административного штрафа в соответствии с АД № 168/23/98037-АП от 21.09.2023 г. (Иные бюджетные ассигнования)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</si>
  <si>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</si>
  <si>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</si>
  <si>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</si>
  <si>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</si>
  <si>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02 3 01 S0510</t>
  </si>
  <si>
    <t>от 21.03.2024 № 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</si>
</sst>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4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9.421875" style="2" customWidth="1"/>
    <col min="3" max="3" width="7.57421875" style="3" customWidth="1"/>
    <col min="4" max="4" width="20.140625" style="1" customWidth="1"/>
    <col min="5" max="16384" width="9.140625" style="1" customWidth="1"/>
  </cols>
  <sheetData>
    <row r="1" spans="1:4" ht="18.75">
      <c r="A1" s="38" t="s">
        <v>277</v>
      </c>
      <c r="B1" s="38"/>
      <c r="C1" s="38"/>
      <c r="D1" s="38"/>
    </row>
    <row r="2" spans="1:4" ht="18.75">
      <c r="A2" s="38" t="s">
        <v>241</v>
      </c>
      <c r="B2" s="38"/>
      <c r="C2" s="38"/>
      <c r="D2" s="38"/>
    </row>
    <row r="3" spans="1:4" ht="18.75">
      <c r="A3" s="38" t="s">
        <v>242</v>
      </c>
      <c r="B3" s="38"/>
      <c r="C3" s="38"/>
      <c r="D3" s="38"/>
    </row>
    <row r="4" spans="1:4" ht="18.75">
      <c r="A4" s="38" t="s">
        <v>243</v>
      </c>
      <c r="B4" s="38"/>
      <c r="C4" s="38"/>
      <c r="D4" s="38"/>
    </row>
    <row r="5" spans="1:4" ht="18.75">
      <c r="A5" s="38" t="s">
        <v>212</v>
      </c>
      <c r="B5" s="38"/>
      <c r="C5" s="38"/>
      <c r="D5" s="38"/>
    </row>
    <row r="6" spans="1:4" ht="75" customHeight="1">
      <c r="A6" s="39" t="s">
        <v>244</v>
      </c>
      <c r="B6" s="39"/>
      <c r="C6" s="39"/>
      <c r="D6" s="39"/>
    </row>
    <row r="7" spans="1:4" ht="18.75">
      <c r="A7" s="38" t="s">
        <v>245</v>
      </c>
      <c r="B7" s="38"/>
      <c r="C7" s="38"/>
      <c r="D7" s="38"/>
    </row>
    <row r="8" spans="1:4" ht="18.75">
      <c r="A8" s="38" t="s">
        <v>246</v>
      </c>
      <c r="B8" s="38"/>
      <c r="C8" s="38"/>
      <c r="D8" s="38"/>
    </row>
    <row r="9" spans="1:4" ht="18.75">
      <c r="A9" s="38" t="s">
        <v>307</v>
      </c>
      <c r="B9" s="38"/>
      <c r="C9" s="38"/>
      <c r="D9" s="38"/>
    </row>
    <row r="11" spans="1:4" ht="18.75">
      <c r="A11" s="43" t="s">
        <v>247</v>
      </c>
      <c r="B11" s="43"/>
      <c r="C11" s="43"/>
      <c r="D11" s="43"/>
    </row>
    <row r="12" spans="1:4" ht="18.75">
      <c r="A12" s="43" t="s">
        <v>208</v>
      </c>
      <c r="B12" s="43"/>
      <c r="C12" s="43"/>
      <c r="D12" s="43"/>
    </row>
    <row r="13" spans="1:4" ht="18.75">
      <c r="A13" s="43" t="s">
        <v>209</v>
      </c>
      <c r="B13" s="43"/>
      <c r="C13" s="43"/>
      <c r="D13" s="43"/>
    </row>
    <row r="14" spans="1:4" ht="18.75">
      <c r="A14" s="43" t="s">
        <v>210</v>
      </c>
      <c r="B14" s="43"/>
      <c r="C14" s="43"/>
      <c r="D14" s="43"/>
    </row>
    <row r="15" spans="1:4" ht="18.75">
      <c r="A15" s="43" t="s">
        <v>211</v>
      </c>
      <c r="B15" s="43"/>
      <c r="C15" s="43"/>
      <c r="D15" s="43"/>
    </row>
    <row r="16" spans="1:4" ht="18.75">
      <c r="A16" s="43" t="s">
        <v>212</v>
      </c>
      <c r="B16" s="43"/>
      <c r="C16" s="43"/>
      <c r="D16" s="43"/>
    </row>
    <row r="17" spans="1:4" ht="80.25" customHeight="1">
      <c r="A17" s="42" t="s">
        <v>213</v>
      </c>
      <c r="B17" s="42"/>
      <c r="C17" s="42"/>
      <c r="D17" s="42"/>
    </row>
    <row r="18" spans="1:4" ht="18.75">
      <c r="A18" s="43" t="s">
        <v>240</v>
      </c>
      <c r="B18" s="43"/>
      <c r="C18" s="43"/>
      <c r="D18" s="43"/>
    </row>
    <row r="19" ht="13.5" customHeight="1"/>
    <row r="20" spans="1:4" s="4" customFormat="1" ht="138.75" customHeight="1">
      <c r="A20" s="40" t="s">
        <v>194</v>
      </c>
      <c r="B20" s="40"/>
      <c r="C20" s="40"/>
      <c r="D20" s="40"/>
    </row>
    <row r="21" spans="1:4" s="7" customFormat="1" ht="14.25" customHeight="1">
      <c r="A21" s="5"/>
      <c r="B21" s="5"/>
      <c r="C21" s="5"/>
      <c r="D21" s="6"/>
    </row>
    <row r="22" spans="1:4" ht="63.75" customHeight="1">
      <c r="A22" s="8" t="s">
        <v>195</v>
      </c>
      <c r="B22" s="8" t="s">
        <v>196</v>
      </c>
      <c r="C22" s="9" t="s">
        <v>197</v>
      </c>
      <c r="D22" s="9" t="s">
        <v>214</v>
      </c>
    </row>
    <row r="23" spans="1:4" s="2" customFormat="1" ht="18.75">
      <c r="A23" s="8">
        <v>1</v>
      </c>
      <c r="B23" s="8">
        <v>2</v>
      </c>
      <c r="C23" s="8">
        <v>3</v>
      </c>
      <c r="D23" s="10">
        <v>4</v>
      </c>
    </row>
    <row r="24" spans="1:4" s="14" customFormat="1" ht="60.75" customHeight="1">
      <c r="A24" s="11" t="s">
        <v>86</v>
      </c>
      <c r="B24" s="12" t="s">
        <v>0</v>
      </c>
      <c r="C24" s="12"/>
      <c r="D24" s="13">
        <f>D25+D28+D38</f>
        <v>34114871.410000004</v>
      </c>
    </row>
    <row r="25" spans="1:4" s="16" customFormat="1" ht="62.25" customHeight="1">
      <c r="A25" s="15" t="s">
        <v>21</v>
      </c>
      <c r="B25" s="12" t="s">
        <v>1</v>
      </c>
      <c r="C25" s="12"/>
      <c r="D25" s="13">
        <f>D26</f>
        <v>130000</v>
      </c>
    </row>
    <row r="26" spans="1:4" s="20" customFormat="1" ht="56.25">
      <c r="A26" s="17" t="s">
        <v>20</v>
      </c>
      <c r="B26" s="18" t="s">
        <v>19</v>
      </c>
      <c r="C26" s="18"/>
      <c r="D26" s="19">
        <f>D27</f>
        <v>130000</v>
      </c>
    </row>
    <row r="27" spans="1:4" ht="137.25" customHeight="1">
      <c r="A27" s="21" t="s">
        <v>107</v>
      </c>
      <c r="B27" s="22" t="s">
        <v>65</v>
      </c>
      <c r="C27" s="22">
        <v>600</v>
      </c>
      <c r="D27" s="23">
        <f>130000</f>
        <v>130000</v>
      </c>
    </row>
    <row r="28" spans="1:4" s="16" customFormat="1" ht="60" customHeight="1">
      <c r="A28" s="15" t="s">
        <v>85</v>
      </c>
      <c r="B28" s="12" t="s">
        <v>2</v>
      </c>
      <c r="C28" s="12"/>
      <c r="D28" s="13">
        <f>D29</f>
        <v>33921411.410000004</v>
      </c>
    </row>
    <row r="29" spans="1:4" s="20" customFormat="1" ht="78" customHeight="1">
      <c r="A29" s="24" t="s">
        <v>24</v>
      </c>
      <c r="B29" s="18" t="s">
        <v>3</v>
      </c>
      <c r="C29" s="18"/>
      <c r="D29" s="19">
        <f>SUM(D30:D37)</f>
        <v>33921411.410000004</v>
      </c>
    </row>
    <row r="30" spans="1:4" ht="99" customHeight="1">
      <c r="A30" s="25" t="s">
        <v>108</v>
      </c>
      <c r="B30" s="22" t="s">
        <v>59</v>
      </c>
      <c r="C30" s="22">
        <v>600</v>
      </c>
      <c r="D30" s="23">
        <f>19753380.26+8901298.31+3305611.16</f>
        <v>31960289.73</v>
      </c>
    </row>
    <row r="31" spans="1:4" ht="60" customHeight="1">
      <c r="A31" s="21" t="s">
        <v>31</v>
      </c>
      <c r="B31" s="22" t="s">
        <v>58</v>
      </c>
      <c r="C31" s="22">
        <v>600</v>
      </c>
      <c r="D31" s="23">
        <f>33440</f>
        <v>33440</v>
      </c>
    </row>
    <row r="32" spans="1:4" ht="59.25" customHeight="1">
      <c r="A32" s="21" t="s">
        <v>32</v>
      </c>
      <c r="B32" s="22" t="s">
        <v>66</v>
      </c>
      <c r="C32" s="22">
        <v>600</v>
      </c>
      <c r="D32" s="23">
        <f>5280</f>
        <v>5280</v>
      </c>
    </row>
    <row r="33" spans="1:4" ht="77.25" customHeight="1">
      <c r="A33" s="21" t="s">
        <v>33</v>
      </c>
      <c r="B33" s="22" t="s">
        <v>67</v>
      </c>
      <c r="C33" s="22">
        <v>600</v>
      </c>
      <c r="D33" s="23">
        <f>200000+618928</f>
        <v>818928</v>
      </c>
    </row>
    <row r="34" spans="1:4" ht="80.25" customHeight="1">
      <c r="A34" s="25" t="s">
        <v>34</v>
      </c>
      <c r="B34" s="22" t="s">
        <v>68</v>
      </c>
      <c r="C34" s="22">
        <v>200</v>
      </c>
      <c r="D34" s="23">
        <f>77000</f>
        <v>77000</v>
      </c>
    </row>
    <row r="35" spans="1:4" ht="97.5" customHeight="1">
      <c r="A35" s="25" t="s">
        <v>122</v>
      </c>
      <c r="B35" s="22" t="s">
        <v>123</v>
      </c>
      <c r="C35" s="22">
        <v>600</v>
      </c>
      <c r="D35" s="23">
        <f>150000</f>
        <v>150000</v>
      </c>
    </row>
    <row r="36" spans="1:4" ht="99" customHeight="1">
      <c r="A36" s="25" t="s">
        <v>150</v>
      </c>
      <c r="B36" s="22" t="s">
        <v>151</v>
      </c>
      <c r="C36" s="22">
        <v>200</v>
      </c>
      <c r="D36" s="23">
        <f>73000</f>
        <v>73000</v>
      </c>
    </row>
    <row r="37" spans="1:4" ht="102.75" customHeight="1">
      <c r="A37" s="25" t="s">
        <v>223</v>
      </c>
      <c r="B37" s="22" t="s">
        <v>224</v>
      </c>
      <c r="C37" s="22">
        <v>600</v>
      </c>
      <c r="D37" s="23">
        <f>803473.68</f>
        <v>803473.68</v>
      </c>
    </row>
    <row r="38" spans="1:4" ht="43.5" customHeight="1">
      <c r="A38" s="15" t="s">
        <v>302</v>
      </c>
      <c r="B38" s="12" t="s">
        <v>303</v>
      </c>
      <c r="C38" s="12"/>
      <c r="D38" s="13">
        <f>D39</f>
        <v>63460</v>
      </c>
    </row>
    <row r="39" spans="1:4" ht="45.75" customHeight="1">
      <c r="A39" s="44" t="s">
        <v>304</v>
      </c>
      <c r="B39" s="18" t="s">
        <v>305</v>
      </c>
      <c r="C39" s="18"/>
      <c r="D39" s="19">
        <f>D40</f>
        <v>63460</v>
      </c>
    </row>
    <row r="40" spans="1:4" ht="102.75" customHeight="1">
      <c r="A40" s="25" t="s">
        <v>279</v>
      </c>
      <c r="B40" s="22" t="s">
        <v>278</v>
      </c>
      <c r="C40" s="22">
        <v>200</v>
      </c>
      <c r="D40" s="23">
        <f>63460</f>
        <v>63460</v>
      </c>
    </row>
    <row r="41" spans="1:4" s="16" customFormat="1" ht="79.5" customHeight="1">
      <c r="A41" s="15" t="s">
        <v>87</v>
      </c>
      <c r="B41" s="12" t="s">
        <v>4</v>
      </c>
      <c r="C41" s="12"/>
      <c r="D41" s="13">
        <f>D42+D57+D79+D91+D95+D98+D108+D112</f>
        <v>99803128.99000001</v>
      </c>
    </row>
    <row r="42" spans="1:4" s="16" customFormat="1" ht="59.25" customHeight="1">
      <c r="A42" s="15" t="s">
        <v>36</v>
      </c>
      <c r="B42" s="12" t="s">
        <v>5</v>
      </c>
      <c r="C42" s="12"/>
      <c r="D42" s="13">
        <f>D43+D54</f>
        <v>15043524.760000002</v>
      </c>
    </row>
    <row r="43" spans="1:4" s="20" customFormat="1" ht="78.75" customHeight="1">
      <c r="A43" s="24" t="s">
        <v>25</v>
      </c>
      <c r="B43" s="18" t="s">
        <v>6</v>
      </c>
      <c r="C43" s="18"/>
      <c r="D43" s="19">
        <f>SUM(D44:D53)</f>
        <v>14435550.760000002</v>
      </c>
    </row>
    <row r="44" spans="1:4" ht="78.75" customHeight="1">
      <c r="A44" s="25" t="s">
        <v>37</v>
      </c>
      <c r="B44" s="22" t="s">
        <v>60</v>
      </c>
      <c r="C44" s="22">
        <v>200</v>
      </c>
      <c r="D44" s="23">
        <f>150000</f>
        <v>150000</v>
      </c>
    </row>
    <row r="45" spans="1:4" ht="115.5" customHeight="1">
      <c r="A45" s="25" t="s">
        <v>80</v>
      </c>
      <c r="B45" s="22" t="s">
        <v>69</v>
      </c>
      <c r="C45" s="22">
        <v>200</v>
      </c>
      <c r="D45" s="23">
        <f>700000</f>
        <v>700000</v>
      </c>
    </row>
    <row r="46" spans="1:4" ht="79.5" customHeight="1">
      <c r="A46" s="25" t="s">
        <v>97</v>
      </c>
      <c r="B46" s="22" t="s">
        <v>98</v>
      </c>
      <c r="C46" s="22">
        <v>200</v>
      </c>
      <c r="D46" s="23">
        <f>107179.2</f>
        <v>107179.2</v>
      </c>
    </row>
    <row r="47" spans="1:4" ht="76.5" customHeight="1">
      <c r="A47" s="25" t="s">
        <v>116</v>
      </c>
      <c r="B47" s="22" t="s">
        <v>117</v>
      </c>
      <c r="C47" s="22">
        <v>200</v>
      </c>
      <c r="D47" s="23">
        <f>353572+421548.33</f>
        <v>775120.3300000001</v>
      </c>
    </row>
    <row r="48" spans="1:4" ht="135.75" customHeight="1">
      <c r="A48" s="21" t="s">
        <v>118</v>
      </c>
      <c r="B48" s="22" t="s">
        <v>119</v>
      </c>
      <c r="C48" s="22">
        <v>200</v>
      </c>
      <c r="D48" s="23">
        <f>150000-97400</f>
        <v>52600</v>
      </c>
    </row>
    <row r="49" spans="1:4" ht="118.5" customHeight="1">
      <c r="A49" s="21" t="s">
        <v>270</v>
      </c>
      <c r="B49" s="22" t="s">
        <v>269</v>
      </c>
      <c r="C49" s="22">
        <v>200</v>
      </c>
      <c r="D49" s="23">
        <f>134666.67</f>
        <v>134666.67</v>
      </c>
    </row>
    <row r="50" spans="1:4" ht="118.5" customHeight="1">
      <c r="A50" s="21" t="s">
        <v>281</v>
      </c>
      <c r="B50" s="22" t="s">
        <v>280</v>
      </c>
      <c r="C50" s="22">
        <v>200</v>
      </c>
      <c r="D50" s="23">
        <f>566206.08</f>
        <v>566206.08</v>
      </c>
    </row>
    <row r="51" spans="1:4" ht="158.25" customHeight="1">
      <c r="A51" s="21" t="s">
        <v>262</v>
      </c>
      <c r="B51" s="22" t="s">
        <v>261</v>
      </c>
      <c r="C51" s="22">
        <v>400</v>
      </c>
      <c r="D51" s="23">
        <f>3084323.02</f>
        <v>3084323.02</v>
      </c>
    </row>
    <row r="52" spans="1:4" ht="275.25" customHeight="1">
      <c r="A52" s="21" t="s">
        <v>126</v>
      </c>
      <c r="B52" s="22" t="s">
        <v>127</v>
      </c>
      <c r="C52" s="22">
        <v>800</v>
      </c>
      <c r="D52" s="23">
        <f>460000</f>
        <v>460000</v>
      </c>
    </row>
    <row r="53" spans="1:4" ht="78" customHeight="1">
      <c r="A53" s="21" t="s">
        <v>219</v>
      </c>
      <c r="B53" s="22" t="s">
        <v>220</v>
      </c>
      <c r="C53" s="22">
        <v>200</v>
      </c>
      <c r="D53" s="23">
        <f>7985182.67+205272.78+105500.01+109500</f>
        <v>8405455.46</v>
      </c>
    </row>
    <row r="54" spans="1:4" ht="69" customHeight="1">
      <c r="A54" s="17" t="s">
        <v>272</v>
      </c>
      <c r="B54" s="18" t="s">
        <v>273</v>
      </c>
      <c r="C54" s="18"/>
      <c r="D54" s="19">
        <f>D55+D56</f>
        <v>607974</v>
      </c>
    </row>
    <row r="55" spans="1:4" ht="98.25" customHeight="1">
      <c r="A55" s="21" t="s">
        <v>274</v>
      </c>
      <c r="B55" s="22" t="s">
        <v>271</v>
      </c>
      <c r="C55" s="22">
        <v>200</v>
      </c>
      <c r="D55" s="23">
        <f>97400</f>
        <v>97400</v>
      </c>
    </row>
    <row r="56" spans="1:4" ht="96" customHeight="1">
      <c r="A56" s="21" t="s">
        <v>276</v>
      </c>
      <c r="B56" s="22" t="s">
        <v>275</v>
      </c>
      <c r="C56" s="22">
        <v>200</v>
      </c>
      <c r="D56" s="23">
        <f>510574</f>
        <v>510574</v>
      </c>
    </row>
    <row r="57" spans="1:4" s="27" customFormat="1" ht="42" customHeight="1">
      <c r="A57" s="15" t="s">
        <v>38</v>
      </c>
      <c r="B57" s="12" t="s">
        <v>7</v>
      </c>
      <c r="C57" s="26"/>
      <c r="D57" s="13">
        <f>D58</f>
        <v>28050572.049999997</v>
      </c>
    </row>
    <row r="58" spans="1:4" s="20" customFormat="1" ht="56.25">
      <c r="A58" s="24" t="s">
        <v>35</v>
      </c>
      <c r="B58" s="18" t="s">
        <v>8</v>
      </c>
      <c r="C58" s="18"/>
      <c r="D58" s="19">
        <f>SUM(D59:D78)</f>
        <v>28050572.049999997</v>
      </c>
    </row>
    <row r="59" spans="1:4" ht="117.75" customHeight="1">
      <c r="A59" s="25" t="s">
        <v>84</v>
      </c>
      <c r="B59" s="22" t="s">
        <v>61</v>
      </c>
      <c r="C59" s="22">
        <v>200</v>
      </c>
      <c r="D59" s="23">
        <f>2500000</f>
        <v>2500000</v>
      </c>
    </row>
    <row r="60" spans="1:4" ht="97.5" customHeight="1">
      <c r="A60" s="25" t="s">
        <v>161</v>
      </c>
      <c r="B60" s="22" t="s">
        <v>160</v>
      </c>
      <c r="C60" s="22">
        <v>200</v>
      </c>
      <c r="D60" s="23">
        <f>1757770.12</f>
        <v>1757770.12</v>
      </c>
    </row>
    <row r="61" spans="1:4" ht="97.5" customHeight="1">
      <c r="A61" s="25" t="s">
        <v>109</v>
      </c>
      <c r="B61" s="22" t="s">
        <v>70</v>
      </c>
      <c r="C61" s="22">
        <v>200</v>
      </c>
      <c r="D61" s="23">
        <f>450000-400000</f>
        <v>50000</v>
      </c>
    </row>
    <row r="62" spans="1:4" ht="81" customHeight="1">
      <c r="A62" s="25" t="s">
        <v>259</v>
      </c>
      <c r="B62" s="22" t="s">
        <v>260</v>
      </c>
      <c r="C62" s="22">
        <v>400</v>
      </c>
      <c r="D62" s="23">
        <f>310080.23</f>
        <v>310080.23</v>
      </c>
    </row>
    <row r="63" spans="1:4" ht="60" customHeight="1">
      <c r="A63" s="25" t="s">
        <v>110</v>
      </c>
      <c r="B63" s="22" t="s">
        <v>71</v>
      </c>
      <c r="C63" s="22">
        <v>200</v>
      </c>
      <c r="D63" s="23">
        <f>442242.06</f>
        <v>442242.06</v>
      </c>
    </row>
    <row r="64" spans="1:4" ht="60.75" customHeight="1">
      <c r="A64" s="25" t="s">
        <v>39</v>
      </c>
      <c r="B64" s="22" t="s">
        <v>72</v>
      </c>
      <c r="C64" s="22">
        <v>200</v>
      </c>
      <c r="D64" s="23">
        <f>254873</f>
        <v>254873</v>
      </c>
    </row>
    <row r="65" spans="1:4" ht="81.75" customHeight="1">
      <c r="A65" s="25" t="s">
        <v>120</v>
      </c>
      <c r="B65" s="22" t="s">
        <v>121</v>
      </c>
      <c r="C65" s="22">
        <v>200</v>
      </c>
      <c r="D65" s="23">
        <f>525000</f>
        <v>525000</v>
      </c>
    </row>
    <row r="66" spans="1:4" ht="137.25" customHeight="1">
      <c r="A66" s="21" t="s">
        <v>165</v>
      </c>
      <c r="B66" s="22" t="s">
        <v>164</v>
      </c>
      <c r="C66" s="22">
        <v>200</v>
      </c>
      <c r="D66" s="23">
        <f>239800</f>
        <v>239800</v>
      </c>
    </row>
    <row r="67" spans="1:4" ht="77.25" customHeight="1">
      <c r="A67" s="21" t="s">
        <v>136</v>
      </c>
      <c r="B67" s="28" t="s">
        <v>166</v>
      </c>
      <c r="C67" s="22">
        <v>200</v>
      </c>
      <c r="D67" s="23">
        <f>920000</f>
        <v>920000</v>
      </c>
    </row>
    <row r="68" spans="1:4" ht="157.5" customHeight="1">
      <c r="A68" s="21" t="s">
        <v>199</v>
      </c>
      <c r="B68" s="28" t="s">
        <v>198</v>
      </c>
      <c r="C68" s="22">
        <v>200</v>
      </c>
      <c r="D68" s="23">
        <f>20000</f>
        <v>20000</v>
      </c>
    </row>
    <row r="69" spans="1:4" ht="60" customHeight="1">
      <c r="A69" s="21" t="s">
        <v>131</v>
      </c>
      <c r="B69" s="22" t="s">
        <v>139</v>
      </c>
      <c r="C69" s="22">
        <v>200</v>
      </c>
      <c r="D69" s="23">
        <f>500000</f>
        <v>500000</v>
      </c>
    </row>
    <row r="70" spans="1:4" ht="105" customHeight="1">
      <c r="A70" s="21" t="s">
        <v>185</v>
      </c>
      <c r="B70" s="22" t="s">
        <v>184</v>
      </c>
      <c r="C70" s="22">
        <v>200</v>
      </c>
      <c r="D70" s="23">
        <f>3600000+766780</f>
        <v>4366780</v>
      </c>
    </row>
    <row r="71" spans="1:4" ht="96.75" customHeight="1">
      <c r="A71" s="21" t="s">
        <v>173</v>
      </c>
      <c r="B71" s="22" t="s">
        <v>174</v>
      </c>
      <c r="C71" s="22">
        <v>200</v>
      </c>
      <c r="D71" s="23">
        <f>2200000</f>
        <v>2200000</v>
      </c>
    </row>
    <row r="72" spans="1:4" ht="156.75" customHeight="1">
      <c r="A72" s="21" t="s">
        <v>180</v>
      </c>
      <c r="B72" s="22" t="s">
        <v>175</v>
      </c>
      <c r="C72" s="22">
        <v>200</v>
      </c>
      <c r="D72" s="23">
        <f>790000</f>
        <v>790000</v>
      </c>
    </row>
    <row r="73" spans="1:4" ht="97.5" customHeight="1">
      <c r="A73" s="21" t="s">
        <v>176</v>
      </c>
      <c r="B73" s="22" t="s">
        <v>177</v>
      </c>
      <c r="C73" s="22">
        <v>200</v>
      </c>
      <c r="D73" s="23">
        <f>5982916.89+653712.08</f>
        <v>6636628.97</v>
      </c>
    </row>
    <row r="74" spans="1:4" ht="120" customHeight="1">
      <c r="A74" s="21" t="s">
        <v>186</v>
      </c>
      <c r="B74" s="22" t="s">
        <v>187</v>
      </c>
      <c r="C74" s="22">
        <v>200</v>
      </c>
      <c r="D74" s="23">
        <f>218000</f>
        <v>218000</v>
      </c>
    </row>
    <row r="75" spans="1:4" ht="97.5" customHeight="1">
      <c r="A75" s="21" t="s">
        <v>188</v>
      </c>
      <c r="B75" s="22" t="s">
        <v>189</v>
      </c>
      <c r="C75" s="22">
        <v>200</v>
      </c>
      <c r="D75" s="23">
        <f>86000</f>
        <v>86000</v>
      </c>
    </row>
    <row r="76" spans="1:4" ht="97.5" customHeight="1">
      <c r="A76" s="21" t="s">
        <v>200</v>
      </c>
      <c r="B76" s="22" t="s">
        <v>202</v>
      </c>
      <c r="C76" s="22">
        <v>200</v>
      </c>
      <c r="D76" s="23">
        <f>300000</f>
        <v>300000</v>
      </c>
    </row>
    <row r="77" spans="1:4" ht="83.25" customHeight="1">
      <c r="A77" s="25" t="s">
        <v>201</v>
      </c>
      <c r="B77" s="22" t="s">
        <v>218</v>
      </c>
      <c r="C77" s="22">
        <v>200</v>
      </c>
      <c r="D77" s="23">
        <f>3752318.4+1035727.27</f>
        <v>4788045.67</v>
      </c>
    </row>
    <row r="78" spans="1:4" ht="133.5" customHeight="1">
      <c r="A78" s="21" t="s">
        <v>249</v>
      </c>
      <c r="B78" s="22" t="s">
        <v>250</v>
      </c>
      <c r="C78" s="22">
        <v>400</v>
      </c>
      <c r="D78" s="23">
        <f>1145352</f>
        <v>1145352</v>
      </c>
    </row>
    <row r="79" spans="1:4" s="16" customFormat="1" ht="60.75" customHeight="1">
      <c r="A79" s="15" t="s">
        <v>81</v>
      </c>
      <c r="B79" s="12" t="s">
        <v>9</v>
      </c>
      <c r="C79" s="12"/>
      <c r="D79" s="13">
        <f>D80+D89</f>
        <v>47556889.18</v>
      </c>
    </row>
    <row r="80" spans="1:4" s="27" customFormat="1" ht="58.5" customHeight="1">
      <c r="A80" s="24" t="s">
        <v>26</v>
      </c>
      <c r="B80" s="18" t="s">
        <v>10</v>
      </c>
      <c r="C80" s="18"/>
      <c r="D80" s="19">
        <f>SUM(D81:D88)</f>
        <v>43366923.21</v>
      </c>
    </row>
    <row r="81" spans="1:4" s="27" customFormat="1" ht="146.25" customHeight="1">
      <c r="A81" s="25" t="s">
        <v>258</v>
      </c>
      <c r="B81" s="22" t="s">
        <v>257</v>
      </c>
      <c r="C81" s="22">
        <v>200</v>
      </c>
      <c r="D81" s="23">
        <f>286500</f>
        <v>286500</v>
      </c>
    </row>
    <row r="82" spans="1:4" s="27" customFormat="1" ht="134.25" customHeight="1">
      <c r="A82" s="21" t="s">
        <v>163</v>
      </c>
      <c r="B82" s="22" t="s">
        <v>162</v>
      </c>
      <c r="C82" s="22">
        <v>200</v>
      </c>
      <c r="D82" s="23">
        <f>928000</f>
        <v>928000</v>
      </c>
    </row>
    <row r="83" spans="1:4" s="27" customFormat="1" ht="98.25" customHeight="1">
      <c r="A83" s="21" t="s">
        <v>152</v>
      </c>
      <c r="B83" s="22" t="s">
        <v>153</v>
      </c>
      <c r="C83" s="22">
        <v>200</v>
      </c>
      <c r="D83" s="23">
        <f>80000+153398.93</f>
        <v>233398.93</v>
      </c>
    </row>
    <row r="84" spans="1:4" ht="290.25" customHeight="1">
      <c r="A84" s="21" t="s">
        <v>140</v>
      </c>
      <c r="B84" s="22" t="s">
        <v>141</v>
      </c>
      <c r="C84" s="22">
        <v>200</v>
      </c>
      <c r="D84" s="23">
        <f>10800000+1796410+609328.39</f>
        <v>13205738.39</v>
      </c>
    </row>
    <row r="85" spans="1:4" ht="117.75" customHeight="1">
      <c r="A85" s="21" t="s">
        <v>225</v>
      </c>
      <c r="B85" s="22" t="s">
        <v>215</v>
      </c>
      <c r="C85" s="22">
        <v>200</v>
      </c>
      <c r="D85" s="23">
        <f>4665915.66-685441.64</f>
        <v>3980474.02</v>
      </c>
    </row>
    <row r="86" spans="1:4" ht="117.75" customHeight="1">
      <c r="A86" s="21" t="s">
        <v>227</v>
      </c>
      <c r="B86" s="22" t="s">
        <v>226</v>
      </c>
      <c r="C86" s="22">
        <v>200</v>
      </c>
      <c r="D86" s="23">
        <f>685441.64+2183928.36</f>
        <v>2869370</v>
      </c>
    </row>
    <row r="87" spans="1:4" ht="117.75" customHeight="1">
      <c r="A87" s="21" t="s">
        <v>252</v>
      </c>
      <c r="B87" s="22" t="s">
        <v>251</v>
      </c>
      <c r="C87" s="22">
        <v>200</v>
      </c>
      <c r="D87" s="23">
        <f>3687120+2231571.02</f>
        <v>5918691.02</v>
      </c>
    </row>
    <row r="88" spans="1:4" ht="160.5" customHeight="1">
      <c r="A88" s="21" t="s">
        <v>221</v>
      </c>
      <c r="B88" s="22" t="s">
        <v>306</v>
      </c>
      <c r="C88" s="22">
        <v>200</v>
      </c>
      <c r="D88" s="23">
        <f>15944750.85</f>
        <v>15944750.85</v>
      </c>
    </row>
    <row r="89" spans="1:4" s="20" customFormat="1" ht="46.5" customHeight="1">
      <c r="A89" s="24" t="s">
        <v>181</v>
      </c>
      <c r="B89" s="18" t="s">
        <v>106</v>
      </c>
      <c r="C89" s="18"/>
      <c r="D89" s="19">
        <f>D90</f>
        <v>4189965.9699999997</v>
      </c>
    </row>
    <row r="90" spans="1:4" ht="114.75" customHeight="1">
      <c r="A90" s="25" t="s">
        <v>182</v>
      </c>
      <c r="B90" s="22" t="s">
        <v>183</v>
      </c>
      <c r="C90" s="22">
        <v>200</v>
      </c>
      <c r="D90" s="23">
        <f>3860422.67+329543.3</f>
        <v>4189965.9699999997</v>
      </c>
    </row>
    <row r="91" spans="1:4" s="16" customFormat="1" ht="61.5" customHeight="1">
      <c r="A91" s="15" t="s">
        <v>82</v>
      </c>
      <c r="B91" s="12" t="s">
        <v>22</v>
      </c>
      <c r="C91" s="12"/>
      <c r="D91" s="13">
        <f>D92</f>
        <v>1035645.0700000001</v>
      </c>
    </row>
    <row r="92" spans="1:4" s="20" customFormat="1" ht="42" customHeight="1">
      <c r="A92" s="24" t="s">
        <v>28</v>
      </c>
      <c r="B92" s="18" t="s">
        <v>23</v>
      </c>
      <c r="C92" s="18"/>
      <c r="D92" s="19">
        <f>SUM(D93:D94)</f>
        <v>1035645.0700000001</v>
      </c>
    </row>
    <row r="93" spans="1:4" ht="80.25" customHeight="1">
      <c r="A93" s="25" t="s">
        <v>40</v>
      </c>
      <c r="B93" s="22" t="s">
        <v>73</v>
      </c>
      <c r="C93" s="22">
        <v>200</v>
      </c>
      <c r="D93" s="23">
        <f>389044-153398.93</f>
        <v>235645.07</v>
      </c>
    </row>
    <row r="94" spans="1:4" ht="78" customHeight="1">
      <c r="A94" s="25" t="s">
        <v>138</v>
      </c>
      <c r="B94" s="22" t="s">
        <v>137</v>
      </c>
      <c r="C94" s="22">
        <v>200</v>
      </c>
      <c r="D94" s="23">
        <f>800000</f>
        <v>800000</v>
      </c>
    </row>
    <row r="95" spans="1:4" s="16" customFormat="1" ht="118.5" customHeight="1">
      <c r="A95" s="15" t="s">
        <v>112</v>
      </c>
      <c r="B95" s="12" t="s">
        <v>41</v>
      </c>
      <c r="C95" s="12"/>
      <c r="D95" s="13">
        <f>D96</f>
        <v>2400000</v>
      </c>
    </row>
    <row r="96" spans="1:4" s="20" customFormat="1" ht="60.75" customHeight="1">
      <c r="A96" s="24" t="s">
        <v>43</v>
      </c>
      <c r="B96" s="18" t="s">
        <v>42</v>
      </c>
      <c r="C96" s="18"/>
      <c r="D96" s="19">
        <f>D97</f>
        <v>2400000</v>
      </c>
    </row>
    <row r="97" spans="1:4" ht="118.5" customHeight="1">
      <c r="A97" s="21" t="s">
        <v>111</v>
      </c>
      <c r="B97" s="22" t="s">
        <v>64</v>
      </c>
      <c r="C97" s="22">
        <v>800</v>
      </c>
      <c r="D97" s="23">
        <f>2400000</f>
        <v>2400000</v>
      </c>
    </row>
    <row r="98" spans="1:4" s="27" customFormat="1" ht="63" customHeight="1">
      <c r="A98" s="15" t="s">
        <v>46</v>
      </c>
      <c r="B98" s="12" t="s">
        <v>47</v>
      </c>
      <c r="C98" s="12"/>
      <c r="D98" s="13">
        <f>D99+D103+D105</f>
        <v>462000</v>
      </c>
    </row>
    <row r="99" spans="1:4" s="27" customFormat="1" ht="43.5" customHeight="1">
      <c r="A99" s="24" t="s">
        <v>48</v>
      </c>
      <c r="B99" s="18" t="s">
        <v>44</v>
      </c>
      <c r="C99" s="18"/>
      <c r="D99" s="19">
        <f>SUM(D100:D102)</f>
        <v>202000</v>
      </c>
    </row>
    <row r="100" spans="1:4" ht="96.75" customHeight="1">
      <c r="A100" s="25" t="s">
        <v>49</v>
      </c>
      <c r="B100" s="22" t="s">
        <v>74</v>
      </c>
      <c r="C100" s="22">
        <v>200</v>
      </c>
      <c r="D100" s="23">
        <f>9000</f>
        <v>9000</v>
      </c>
    </row>
    <row r="101" spans="1:4" ht="81.75" customHeight="1">
      <c r="A101" s="25" t="s">
        <v>171</v>
      </c>
      <c r="B101" s="22" t="s">
        <v>169</v>
      </c>
      <c r="C101" s="22">
        <v>200</v>
      </c>
      <c r="D101" s="23">
        <f>25000+78000</f>
        <v>103000</v>
      </c>
    </row>
    <row r="102" spans="1:4" ht="134.25" customHeight="1">
      <c r="A102" s="25" t="s">
        <v>172</v>
      </c>
      <c r="B102" s="22" t="s">
        <v>170</v>
      </c>
      <c r="C102" s="22">
        <v>200</v>
      </c>
      <c r="D102" s="23">
        <f>90000</f>
        <v>90000</v>
      </c>
    </row>
    <row r="103" spans="1:4" s="20" customFormat="1" ht="44.25" customHeight="1">
      <c r="A103" s="24" t="s">
        <v>27</v>
      </c>
      <c r="B103" s="18" t="s">
        <v>54</v>
      </c>
      <c r="C103" s="18"/>
      <c r="D103" s="19">
        <f>D104</f>
        <v>60000</v>
      </c>
    </row>
    <row r="104" spans="1:4" ht="99.75" customHeight="1">
      <c r="A104" s="25" t="s">
        <v>45</v>
      </c>
      <c r="B104" s="22" t="s">
        <v>75</v>
      </c>
      <c r="C104" s="22">
        <v>200</v>
      </c>
      <c r="D104" s="23">
        <f>60000</f>
        <v>60000</v>
      </c>
    </row>
    <row r="105" spans="1:4" s="20" customFormat="1" ht="78.75" customHeight="1">
      <c r="A105" s="24" t="s">
        <v>130</v>
      </c>
      <c r="B105" s="18" t="s">
        <v>99</v>
      </c>
      <c r="C105" s="18"/>
      <c r="D105" s="19">
        <f>SUM(D106:D107)</f>
        <v>200000</v>
      </c>
    </row>
    <row r="106" spans="1:4" ht="118.5" customHeight="1">
      <c r="A106" s="25" t="s">
        <v>100</v>
      </c>
      <c r="B106" s="22" t="s">
        <v>101</v>
      </c>
      <c r="C106" s="22">
        <v>200</v>
      </c>
      <c r="D106" s="23">
        <f>100000</f>
        <v>100000</v>
      </c>
    </row>
    <row r="107" spans="1:4" ht="80.25" customHeight="1">
      <c r="A107" s="25" t="s">
        <v>135</v>
      </c>
      <c r="B107" s="22" t="s">
        <v>134</v>
      </c>
      <c r="C107" s="22">
        <v>200</v>
      </c>
      <c r="D107" s="23">
        <f>100000</f>
        <v>100000</v>
      </c>
    </row>
    <row r="108" spans="1:4" s="27" customFormat="1" ht="119.25" customHeight="1">
      <c r="A108" s="15" t="s">
        <v>90</v>
      </c>
      <c r="B108" s="12" t="s">
        <v>91</v>
      </c>
      <c r="C108" s="12"/>
      <c r="D108" s="13">
        <f>D109</f>
        <v>4814497.93</v>
      </c>
    </row>
    <row r="109" spans="1:4" s="20" customFormat="1" ht="81" customHeight="1">
      <c r="A109" s="24" t="s">
        <v>92</v>
      </c>
      <c r="B109" s="18" t="s">
        <v>93</v>
      </c>
      <c r="C109" s="18"/>
      <c r="D109" s="19">
        <f>SUM(D110:D111)</f>
        <v>4814497.93</v>
      </c>
    </row>
    <row r="110" spans="1:4" ht="141.75" customHeight="1">
      <c r="A110" s="21" t="s">
        <v>94</v>
      </c>
      <c r="B110" s="22" t="s">
        <v>95</v>
      </c>
      <c r="C110" s="22">
        <v>100</v>
      </c>
      <c r="D110" s="23">
        <f>4639219.93</f>
        <v>4639219.93</v>
      </c>
    </row>
    <row r="111" spans="1:4" ht="99" customHeight="1">
      <c r="A111" s="25" t="s">
        <v>96</v>
      </c>
      <c r="B111" s="22" t="s">
        <v>95</v>
      </c>
      <c r="C111" s="22">
        <v>200</v>
      </c>
      <c r="D111" s="23">
        <f>175278</f>
        <v>175278</v>
      </c>
    </row>
    <row r="112" spans="1:4" s="16" customFormat="1" ht="61.5" customHeight="1">
      <c r="A112" s="15" t="s">
        <v>144</v>
      </c>
      <c r="B112" s="12" t="s">
        <v>145</v>
      </c>
      <c r="C112" s="12"/>
      <c r="D112" s="13">
        <f>D113</f>
        <v>440000</v>
      </c>
    </row>
    <row r="113" spans="1:4" s="20" customFormat="1" ht="60" customHeight="1">
      <c r="A113" s="24" t="s">
        <v>146</v>
      </c>
      <c r="B113" s="18" t="s">
        <v>147</v>
      </c>
      <c r="C113" s="18"/>
      <c r="D113" s="19">
        <f>D114</f>
        <v>440000</v>
      </c>
    </row>
    <row r="114" spans="1:4" ht="117" customHeight="1">
      <c r="A114" s="25" t="s">
        <v>157</v>
      </c>
      <c r="B114" s="22" t="s">
        <v>154</v>
      </c>
      <c r="C114" s="22">
        <v>800</v>
      </c>
      <c r="D114" s="23">
        <f>340000+100000</f>
        <v>440000</v>
      </c>
    </row>
    <row r="115" spans="1:4" s="16" customFormat="1" ht="42" customHeight="1">
      <c r="A115" s="15" t="s">
        <v>88</v>
      </c>
      <c r="B115" s="12" t="s">
        <v>11</v>
      </c>
      <c r="C115" s="12"/>
      <c r="D115" s="13">
        <f>D116+D120</f>
        <v>890000</v>
      </c>
    </row>
    <row r="116" spans="1:4" s="16" customFormat="1" ht="99" customHeight="1">
      <c r="A116" s="15" t="s">
        <v>89</v>
      </c>
      <c r="B116" s="12" t="s">
        <v>12</v>
      </c>
      <c r="C116" s="12"/>
      <c r="D116" s="13">
        <f>D117</f>
        <v>201500</v>
      </c>
    </row>
    <row r="117" spans="1:4" s="27" customFormat="1" ht="56.25">
      <c r="A117" s="24" t="s">
        <v>55</v>
      </c>
      <c r="B117" s="18" t="s">
        <v>13</v>
      </c>
      <c r="C117" s="18"/>
      <c r="D117" s="19">
        <f>SUM(D118:D119)</f>
        <v>201500</v>
      </c>
    </row>
    <row r="118" spans="1:4" s="27" customFormat="1" ht="98.25" customHeight="1">
      <c r="A118" s="25" t="s">
        <v>50</v>
      </c>
      <c r="B118" s="22" t="s">
        <v>76</v>
      </c>
      <c r="C118" s="22">
        <v>200</v>
      </c>
      <c r="D118" s="23">
        <f>1500</f>
        <v>1500</v>
      </c>
    </row>
    <row r="119" spans="1:4" s="16" customFormat="1" ht="117" customHeight="1">
      <c r="A119" s="25" t="s">
        <v>129</v>
      </c>
      <c r="B119" s="22" t="s">
        <v>128</v>
      </c>
      <c r="C119" s="22">
        <v>200</v>
      </c>
      <c r="D119" s="23">
        <f>200000</f>
        <v>200000</v>
      </c>
    </row>
    <row r="120" spans="1:4" s="16" customFormat="1" ht="79.5" customHeight="1">
      <c r="A120" s="15" t="s">
        <v>51</v>
      </c>
      <c r="B120" s="12" t="s">
        <v>14</v>
      </c>
      <c r="C120" s="12"/>
      <c r="D120" s="13">
        <f>D121</f>
        <v>688500</v>
      </c>
    </row>
    <row r="121" spans="1:4" s="27" customFormat="1" ht="56.25">
      <c r="A121" s="24" t="s">
        <v>56</v>
      </c>
      <c r="B121" s="18" t="s">
        <v>15</v>
      </c>
      <c r="C121" s="18"/>
      <c r="D121" s="19">
        <f>SUM(D122:D124)</f>
        <v>688500</v>
      </c>
    </row>
    <row r="122" spans="1:4" ht="99.75" customHeight="1">
      <c r="A122" s="25" t="s">
        <v>52</v>
      </c>
      <c r="B122" s="22" t="s">
        <v>77</v>
      </c>
      <c r="C122" s="22">
        <v>200</v>
      </c>
      <c r="D122" s="23">
        <f>311500</f>
        <v>311500</v>
      </c>
    </row>
    <row r="123" spans="1:4" ht="134.25" customHeight="1">
      <c r="A123" s="25" t="s">
        <v>57</v>
      </c>
      <c r="B123" s="22" t="s">
        <v>78</v>
      </c>
      <c r="C123" s="22">
        <v>200</v>
      </c>
      <c r="D123" s="23">
        <f>12000+65000</f>
        <v>77000</v>
      </c>
    </row>
    <row r="124" spans="1:4" ht="61.5" customHeight="1">
      <c r="A124" s="25" t="s">
        <v>53</v>
      </c>
      <c r="B124" s="22" t="s">
        <v>79</v>
      </c>
      <c r="C124" s="22">
        <v>800</v>
      </c>
      <c r="D124" s="23">
        <f>300000</f>
        <v>300000</v>
      </c>
    </row>
    <row r="125" spans="1:4" s="16" customFormat="1" ht="78.75" customHeight="1">
      <c r="A125" s="15" t="s">
        <v>142</v>
      </c>
      <c r="B125" s="12" t="s">
        <v>143</v>
      </c>
      <c r="C125" s="12"/>
      <c r="D125" s="13">
        <f>D126</f>
        <v>10691776.1</v>
      </c>
    </row>
    <row r="126" spans="1:4" s="16" customFormat="1" ht="41.25" customHeight="1">
      <c r="A126" s="15" t="s">
        <v>148</v>
      </c>
      <c r="B126" s="12" t="s">
        <v>149</v>
      </c>
      <c r="C126" s="12"/>
      <c r="D126" s="13">
        <f>D127+D138</f>
        <v>10691776.1</v>
      </c>
    </row>
    <row r="127" spans="1:4" s="16" customFormat="1" ht="45" customHeight="1">
      <c r="A127" s="24" t="s">
        <v>155</v>
      </c>
      <c r="B127" s="18" t="s">
        <v>156</v>
      </c>
      <c r="C127" s="26"/>
      <c r="D127" s="19">
        <f>SUM(D128:D137)</f>
        <v>631377.1500000001</v>
      </c>
    </row>
    <row r="128" spans="1:4" s="16" customFormat="1" ht="154.5" customHeight="1">
      <c r="A128" s="25" t="s">
        <v>159</v>
      </c>
      <c r="B128" s="22" t="s">
        <v>158</v>
      </c>
      <c r="C128" s="22">
        <v>200</v>
      </c>
      <c r="D128" s="23">
        <f>218840-1578.95</f>
        <v>217261.05</v>
      </c>
    </row>
    <row r="129" spans="1:4" s="16" customFormat="1" ht="141" customHeight="1">
      <c r="A129" s="25" t="s">
        <v>204</v>
      </c>
      <c r="B129" s="29" t="s">
        <v>203</v>
      </c>
      <c r="C129" s="22">
        <v>200</v>
      </c>
      <c r="D129" s="23">
        <f>60000</f>
        <v>60000</v>
      </c>
    </row>
    <row r="130" spans="1:4" s="16" customFormat="1" ht="158.25" customHeight="1">
      <c r="A130" s="25" t="s">
        <v>256</v>
      </c>
      <c r="B130" s="29" t="s">
        <v>255</v>
      </c>
      <c r="C130" s="22">
        <v>200</v>
      </c>
      <c r="D130" s="23">
        <f>64233.88</f>
        <v>64233.88</v>
      </c>
    </row>
    <row r="131" spans="1:4" s="16" customFormat="1" ht="161.25" customHeight="1">
      <c r="A131" s="25" t="s">
        <v>289</v>
      </c>
      <c r="B131" s="29" t="s">
        <v>282</v>
      </c>
      <c r="C131" s="22">
        <v>200</v>
      </c>
      <c r="D131" s="23">
        <f aca="true" t="shared" si="0" ref="D131:D136">22823.52</f>
        <v>22823.52</v>
      </c>
    </row>
    <row r="132" spans="1:4" s="16" customFormat="1" ht="165.75" customHeight="1">
      <c r="A132" s="25" t="s">
        <v>290</v>
      </c>
      <c r="B132" s="29" t="s">
        <v>283</v>
      </c>
      <c r="C132" s="22">
        <v>200</v>
      </c>
      <c r="D132" s="23">
        <f t="shared" si="0"/>
        <v>22823.52</v>
      </c>
    </row>
    <row r="133" spans="1:4" s="16" customFormat="1" ht="183.75" customHeight="1">
      <c r="A133" s="25" t="s">
        <v>291</v>
      </c>
      <c r="B133" s="29" t="s">
        <v>284</v>
      </c>
      <c r="C133" s="22">
        <v>200</v>
      </c>
      <c r="D133" s="23">
        <f t="shared" si="0"/>
        <v>22823.52</v>
      </c>
    </row>
    <row r="134" spans="1:4" s="16" customFormat="1" ht="163.5" customHeight="1">
      <c r="A134" s="25" t="s">
        <v>292</v>
      </c>
      <c r="B134" s="29" t="s">
        <v>285</v>
      </c>
      <c r="C134" s="22">
        <v>200</v>
      </c>
      <c r="D134" s="23">
        <f t="shared" si="0"/>
        <v>22823.52</v>
      </c>
    </row>
    <row r="135" spans="1:4" s="16" customFormat="1" ht="157.5" customHeight="1">
      <c r="A135" s="25" t="s">
        <v>293</v>
      </c>
      <c r="B135" s="29" t="s">
        <v>286</v>
      </c>
      <c r="C135" s="22">
        <v>200</v>
      </c>
      <c r="D135" s="23">
        <f t="shared" si="0"/>
        <v>22823.52</v>
      </c>
    </row>
    <row r="136" spans="1:4" s="16" customFormat="1" ht="162" customHeight="1">
      <c r="A136" s="25" t="s">
        <v>294</v>
      </c>
      <c r="B136" s="29" t="s">
        <v>287</v>
      </c>
      <c r="C136" s="22">
        <v>200</v>
      </c>
      <c r="D136" s="23">
        <f t="shared" si="0"/>
        <v>22823.52</v>
      </c>
    </row>
    <row r="137" spans="1:4" s="16" customFormat="1" ht="145.5" customHeight="1">
      <c r="A137" s="25" t="s">
        <v>295</v>
      </c>
      <c r="B137" s="29" t="s">
        <v>288</v>
      </c>
      <c r="C137" s="22">
        <v>200</v>
      </c>
      <c r="D137" s="23">
        <f>152941.1</f>
        <v>152941.1</v>
      </c>
    </row>
    <row r="138" spans="1:4" s="16" customFormat="1" ht="44.25" customHeight="1">
      <c r="A138" s="24" t="s">
        <v>206</v>
      </c>
      <c r="B138" s="30" t="s">
        <v>207</v>
      </c>
      <c r="C138" s="18"/>
      <c r="D138" s="19">
        <f>SUM(D139:D145)</f>
        <v>10060398.95</v>
      </c>
    </row>
    <row r="139" spans="1:4" s="16" customFormat="1" ht="80.25" customHeight="1">
      <c r="A139" s="25" t="s">
        <v>216</v>
      </c>
      <c r="B139" s="29" t="s">
        <v>217</v>
      </c>
      <c r="C139" s="22">
        <v>200</v>
      </c>
      <c r="D139" s="23">
        <f>1578.95+3000000</f>
        <v>3001578.95</v>
      </c>
    </row>
    <row r="140" spans="1:4" s="16" customFormat="1" ht="190.5" customHeight="1">
      <c r="A140" s="21" t="s">
        <v>228</v>
      </c>
      <c r="B140" s="29" t="s">
        <v>229</v>
      </c>
      <c r="C140" s="22">
        <v>200</v>
      </c>
      <c r="D140" s="23">
        <f aca="true" t="shared" si="1" ref="D140:D145">152941.1+1023528.9</f>
        <v>1176470</v>
      </c>
    </row>
    <row r="141" spans="1:4" s="16" customFormat="1" ht="155.25" customHeight="1">
      <c r="A141" s="21" t="s">
        <v>230</v>
      </c>
      <c r="B141" s="29" t="s">
        <v>231</v>
      </c>
      <c r="C141" s="22">
        <v>200</v>
      </c>
      <c r="D141" s="23">
        <f t="shared" si="1"/>
        <v>1176470</v>
      </c>
    </row>
    <row r="142" spans="1:4" s="16" customFormat="1" ht="194.25" customHeight="1">
      <c r="A142" s="21" t="s">
        <v>232</v>
      </c>
      <c r="B142" s="29" t="s">
        <v>233</v>
      </c>
      <c r="C142" s="22">
        <v>200</v>
      </c>
      <c r="D142" s="23">
        <f t="shared" si="1"/>
        <v>1176470</v>
      </c>
    </row>
    <row r="143" spans="1:4" s="16" customFormat="1" ht="176.25" customHeight="1">
      <c r="A143" s="21" t="s">
        <v>234</v>
      </c>
      <c r="B143" s="29" t="s">
        <v>235</v>
      </c>
      <c r="C143" s="22">
        <v>200</v>
      </c>
      <c r="D143" s="23">
        <f t="shared" si="1"/>
        <v>1176470</v>
      </c>
    </row>
    <row r="144" spans="1:4" s="16" customFormat="1" ht="158.25" customHeight="1">
      <c r="A144" s="21" t="s">
        <v>236</v>
      </c>
      <c r="B144" s="29" t="s">
        <v>237</v>
      </c>
      <c r="C144" s="22">
        <v>200</v>
      </c>
      <c r="D144" s="23">
        <f t="shared" si="1"/>
        <v>1176470</v>
      </c>
    </row>
    <row r="145" spans="1:4" s="16" customFormat="1" ht="153.75" customHeight="1">
      <c r="A145" s="21" t="s">
        <v>238</v>
      </c>
      <c r="B145" s="22" t="s">
        <v>239</v>
      </c>
      <c r="C145" s="22">
        <v>200</v>
      </c>
      <c r="D145" s="23">
        <f t="shared" si="1"/>
        <v>1176470</v>
      </c>
    </row>
    <row r="146" spans="1:4" s="14" customFormat="1" ht="39.75" customHeight="1">
      <c r="A146" s="31" t="s">
        <v>104</v>
      </c>
      <c r="B146" s="12" t="s">
        <v>105</v>
      </c>
      <c r="C146" s="12"/>
      <c r="D146" s="13">
        <f>D147</f>
        <v>3157751.88</v>
      </c>
    </row>
    <row r="147" spans="1:4" s="16" customFormat="1" ht="57" customHeight="1">
      <c r="A147" s="15" t="s">
        <v>29</v>
      </c>
      <c r="B147" s="12" t="s">
        <v>16</v>
      </c>
      <c r="C147" s="12"/>
      <c r="D147" s="13">
        <f>SUM(D148:D151)</f>
        <v>3157751.88</v>
      </c>
    </row>
    <row r="148" spans="1:4" ht="138" customHeight="1">
      <c r="A148" s="25" t="s">
        <v>193</v>
      </c>
      <c r="B148" s="22" t="s">
        <v>17</v>
      </c>
      <c r="C148" s="22">
        <v>100</v>
      </c>
      <c r="D148" s="23">
        <f>1112441+14739.84</f>
        <v>1127180.84</v>
      </c>
    </row>
    <row r="149" spans="1:4" ht="138" customHeight="1">
      <c r="A149" s="25" t="s">
        <v>191</v>
      </c>
      <c r="B149" s="22" t="s">
        <v>62</v>
      </c>
      <c r="C149" s="22">
        <v>100</v>
      </c>
      <c r="D149" s="23">
        <f>1719152+23436+23089.29</f>
        <v>1765677.29</v>
      </c>
    </row>
    <row r="150" spans="1:4" ht="97.5" customHeight="1">
      <c r="A150" s="25" t="s">
        <v>192</v>
      </c>
      <c r="B150" s="22" t="s">
        <v>62</v>
      </c>
      <c r="C150" s="22">
        <v>200</v>
      </c>
      <c r="D150" s="23">
        <f>263924.75-36000</f>
        <v>227924.75</v>
      </c>
    </row>
    <row r="151" spans="1:4" ht="59.25" customHeight="1">
      <c r="A151" s="25" t="s">
        <v>124</v>
      </c>
      <c r="B151" s="22" t="s">
        <v>125</v>
      </c>
      <c r="C151" s="22">
        <v>800</v>
      </c>
      <c r="D151" s="23">
        <f>36969</f>
        <v>36969</v>
      </c>
    </row>
    <row r="152" spans="1:4" s="14" customFormat="1" ht="63.75" customHeight="1">
      <c r="A152" s="15" t="s">
        <v>102</v>
      </c>
      <c r="B152" s="12" t="s">
        <v>103</v>
      </c>
      <c r="C152" s="12"/>
      <c r="D152" s="13">
        <f>D153</f>
        <v>846549.08</v>
      </c>
    </row>
    <row r="153" spans="1:4" s="27" customFormat="1" ht="78" customHeight="1">
      <c r="A153" s="15" t="s">
        <v>30</v>
      </c>
      <c r="B153" s="12" t="s">
        <v>18</v>
      </c>
      <c r="C153" s="26"/>
      <c r="D153" s="13">
        <f>SUM(D154:D167)</f>
        <v>846549.08</v>
      </c>
    </row>
    <row r="154" spans="1:4" s="20" customFormat="1" ht="138" customHeight="1">
      <c r="A154" s="21" t="s">
        <v>178</v>
      </c>
      <c r="B154" s="22" t="s">
        <v>179</v>
      </c>
      <c r="C154" s="22">
        <v>500</v>
      </c>
      <c r="D154" s="23">
        <f>3600</f>
        <v>3600</v>
      </c>
    </row>
    <row r="155" spans="1:4" s="20" customFormat="1" ht="39.75" customHeight="1">
      <c r="A155" s="25" t="s">
        <v>113</v>
      </c>
      <c r="B155" s="22" t="s">
        <v>114</v>
      </c>
      <c r="C155" s="22">
        <v>800</v>
      </c>
      <c r="D155" s="23">
        <f>70000</f>
        <v>70000</v>
      </c>
    </row>
    <row r="156" spans="1:4" s="20" customFormat="1" ht="116.25" customHeight="1">
      <c r="A156" s="25" t="s">
        <v>222</v>
      </c>
      <c r="B156" s="22" t="s">
        <v>205</v>
      </c>
      <c r="C156" s="22">
        <v>600</v>
      </c>
      <c r="D156" s="23">
        <f>17400</f>
        <v>17400</v>
      </c>
    </row>
    <row r="157" spans="1:4" s="20" customFormat="1" ht="96.75" customHeight="1">
      <c r="A157" s="25" t="s">
        <v>167</v>
      </c>
      <c r="B157" s="22" t="s">
        <v>115</v>
      </c>
      <c r="C157" s="22">
        <v>200</v>
      </c>
      <c r="D157" s="23">
        <f>200000</f>
        <v>200000</v>
      </c>
    </row>
    <row r="158" spans="1:4" s="20" customFormat="1" ht="115.5" customHeight="1">
      <c r="A158" s="25" t="s">
        <v>132</v>
      </c>
      <c r="B158" s="22" t="s">
        <v>133</v>
      </c>
      <c r="C158" s="22">
        <v>200</v>
      </c>
      <c r="D158" s="23">
        <f>65000</f>
        <v>65000</v>
      </c>
    </row>
    <row r="159" spans="1:4" s="20" customFormat="1" ht="80.25" customHeight="1">
      <c r="A159" s="25" t="s">
        <v>190</v>
      </c>
      <c r="B159" s="22" t="s">
        <v>63</v>
      </c>
      <c r="C159" s="22">
        <v>200</v>
      </c>
      <c r="D159" s="23">
        <f>2802</f>
        <v>2802</v>
      </c>
    </row>
    <row r="160" spans="1:4" ht="81.75" customHeight="1">
      <c r="A160" s="25" t="s">
        <v>83</v>
      </c>
      <c r="B160" s="22" t="s">
        <v>63</v>
      </c>
      <c r="C160" s="22">
        <v>300</v>
      </c>
      <c r="D160" s="23">
        <f>253807.8+5189.28</f>
        <v>258997.08</v>
      </c>
    </row>
    <row r="161" spans="1:4" ht="81.75" customHeight="1">
      <c r="A161" s="25" t="s">
        <v>253</v>
      </c>
      <c r="B161" s="22" t="s">
        <v>254</v>
      </c>
      <c r="C161" s="22">
        <v>800</v>
      </c>
      <c r="D161" s="23">
        <f>6000</f>
        <v>6000</v>
      </c>
    </row>
    <row r="162" spans="1:4" ht="81.75" customHeight="1">
      <c r="A162" s="25" t="s">
        <v>264</v>
      </c>
      <c r="B162" s="22" t="s">
        <v>263</v>
      </c>
      <c r="C162" s="22">
        <v>800</v>
      </c>
      <c r="D162" s="23">
        <f>5000</f>
        <v>5000</v>
      </c>
    </row>
    <row r="163" spans="1:4" ht="48.75" customHeight="1">
      <c r="A163" s="25" t="s">
        <v>266</v>
      </c>
      <c r="B163" s="22" t="s">
        <v>265</v>
      </c>
      <c r="C163" s="22">
        <v>800</v>
      </c>
      <c r="D163" s="23">
        <f>50000</f>
        <v>50000</v>
      </c>
    </row>
    <row r="164" spans="1:4" ht="69.75" customHeight="1">
      <c r="A164" s="25" t="s">
        <v>268</v>
      </c>
      <c r="B164" s="22" t="s">
        <v>267</v>
      </c>
      <c r="C164" s="22">
        <v>800</v>
      </c>
      <c r="D164" s="23">
        <f>50000</f>
        <v>50000</v>
      </c>
    </row>
    <row r="165" spans="1:4" ht="102.75" customHeight="1">
      <c r="A165" s="25" t="s">
        <v>299</v>
      </c>
      <c r="B165" s="22" t="s">
        <v>296</v>
      </c>
      <c r="C165" s="22">
        <v>800</v>
      </c>
      <c r="D165" s="23">
        <v>50000</v>
      </c>
    </row>
    <row r="166" spans="1:4" ht="104.25" customHeight="1">
      <c r="A166" s="25" t="s">
        <v>300</v>
      </c>
      <c r="B166" s="22" t="s">
        <v>297</v>
      </c>
      <c r="C166" s="22">
        <v>800</v>
      </c>
      <c r="D166" s="23">
        <v>37750</v>
      </c>
    </row>
    <row r="167" spans="1:4" ht="60" customHeight="1">
      <c r="A167" s="25" t="s">
        <v>301</v>
      </c>
      <c r="B167" s="22" t="s">
        <v>298</v>
      </c>
      <c r="C167" s="22">
        <v>800</v>
      </c>
      <c r="D167" s="23">
        <v>30000</v>
      </c>
    </row>
    <row r="168" spans="1:4" s="14" customFormat="1" ht="32.25" customHeight="1">
      <c r="A168" s="41" t="s">
        <v>168</v>
      </c>
      <c r="B168" s="41"/>
      <c r="C168" s="41"/>
      <c r="D168" s="13">
        <f>D24+D41+D115+D146+D152+D125</f>
        <v>149504077.46</v>
      </c>
    </row>
    <row r="169" ht="18.75">
      <c r="D169" s="32" t="s">
        <v>248</v>
      </c>
    </row>
    <row r="170" spans="2:4" s="16" customFormat="1" ht="18.75">
      <c r="B170" s="33"/>
      <c r="C170" s="34"/>
      <c r="D170" s="35"/>
    </row>
    <row r="173" spans="1:3" s="16" customFormat="1" ht="18.75">
      <c r="A173" s="36"/>
      <c r="B173" s="33"/>
      <c r="C173" s="34"/>
    </row>
    <row r="174" spans="1:3" s="16" customFormat="1" ht="18.75">
      <c r="A174" s="37"/>
      <c r="B174" s="33"/>
      <c r="C174" s="34"/>
    </row>
  </sheetData>
  <sheetProtection/>
  <mergeCells count="19">
    <mergeCell ref="A20:D20"/>
    <mergeCell ref="A168:C168"/>
    <mergeCell ref="A17:D17"/>
    <mergeCell ref="A18:D18"/>
    <mergeCell ref="A11:D11"/>
    <mergeCell ref="A12:D12"/>
    <mergeCell ref="A13:D13"/>
    <mergeCell ref="A14:D14"/>
    <mergeCell ref="A15:D15"/>
    <mergeCell ref="A16:D16"/>
    <mergeCell ref="A7:D7"/>
    <mergeCell ref="A8:D8"/>
    <mergeCell ref="A9:D9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2024-03-22T11:37:44Z</dcterms:modified>
  <cp:category/>
  <cp:version/>
  <cp:contentType/>
  <cp:contentStatus/>
</cp:coreProperties>
</file>