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8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1'!$12:$12</definedName>
  </definedNames>
  <calcPr fullCalcOnLoad="1"/>
</workbook>
</file>

<file path=xl/sharedStrings.xml><?xml version="1.0" encoding="utf-8"?>
<sst xmlns="http://schemas.openxmlformats.org/spreadsheetml/2006/main" count="474" uniqueCount="397">
  <si>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</si>
  <si>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</si>
  <si>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</si>
  <si>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</si>
  <si>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</si>
  <si>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</si>
  <si>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</si>
  <si>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</si>
  <si>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</si>
  <si>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</si>
  <si>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</si>
  <si>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</si>
  <si>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</si>
  <si>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</si>
  <si>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</si>
  <si>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</si>
  <si>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</si>
  <si>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</si>
  <si>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</si>
  <si>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</si>
  <si>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</si>
  <si>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</si>
  <si>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</si>
  <si>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</si>
  <si>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</si>
  <si>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</si>
  <si>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</si>
  <si>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</si>
  <si>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</si>
  <si>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</si>
  <si>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</si>
  <si>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</si>
  <si>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</si>
  <si>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</si>
  <si>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</si>
  <si>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</si>
  <si>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</si>
  <si>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</si>
  <si>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</si>
  <si>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</si>
  <si>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</si>
  <si>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</si>
  <si>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</si>
  <si>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</si>
  <si>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</si>
  <si>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</si>
  <si>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</si>
  <si>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</si>
  <si>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</si>
  <si>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</si>
  <si>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</si>
  <si>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</si>
  <si>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</si>
  <si>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</si>
  <si>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</si>
  <si>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</si>
  <si>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</si>
  <si>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</si>
  <si>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</si>
  <si>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</si>
  <si>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</si>
  <si>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</si>
  <si>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</si>
  <si>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</si>
  <si>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</si>
  <si>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</si>
  <si>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</si>
  <si>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</si>
  <si>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</si>
  <si>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</si>
  <si>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</si>
  <si>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</si>
  <si>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</si>
  <si>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</si>
  <si>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</si>
  <si>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</si>
  <si>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</si>
  <si>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</si>
  <si>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</si>
  <si>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</si>
  <si>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</si>
  <si>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</si>
  <si>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</si>
  <si>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</si>
  <si>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</si>
  <si>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</si>
  <si>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</si>
  <si>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</si>
  <si>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</si>
  <si>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</si>
  <si>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</si>
  <si>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</si>
  <si>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</si>
  <si>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</si>
  <si>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</si>
  <si>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</si>
  <si>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</si>
  <si>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</si>
  <si>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</si>
  <si>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</si>
  <si>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</si>
  <si>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</si>
  <si>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</si>
  <si>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</si>
  <si>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</si>
  <si>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</si>
  <si>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</si>
  <si>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</si>
  <si>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</si>
  <si>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</si>
  <si>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</si>
  <si>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</si>
  <si>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</si>
  <si>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</si>
  <si>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</si>
  <si>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</si>
  <si>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</si>
  <si>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</si>
  <si>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</si>
  <si>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</si>
  <si>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</si>
  <si>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</si>
  <si>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</si>
  <si>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</si>
  <si>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</si>
  <si>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</si>
  <si>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</si>
  <si>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</si>
  <si>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</si>
  <si>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</si>
  <si>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</si>
  <si>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</si>
  <si>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</si>
  <si>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</si>
  <si>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</si>
  <si>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</si>
  <si>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</si>
  <si>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</si>
  <si>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</si>
  <si>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</si>
  <si>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</si>
  <si>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</si>
  <si>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</si>
  <si>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</si>
  <si>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</si>
  <si>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</si>
  <si>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</si>
  <si>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</si>
  <si>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</si>
  <si>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</si>
  <si>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</si>
  <si>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</si>
  <si>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</si>
  <si>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</si>
  <si>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</si>
  <si>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</si>
  <si>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</si>
  <si>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</si>
  <si>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</si>
  <si>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</si>
  <si>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</si>
  <si>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</si>
  <si>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</si>
  <si>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</si>
  <si>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</si>
  <si>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</si>
  <si>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</si>
  <si>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</si>
  <si>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</si>
  <si>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</si>
  <si>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</si>
  <si>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</si>
  <si>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</si>
  <si>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</si>
  <si>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</si>
  <si>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</si>
  <si>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</si>
  <si>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</si>
  <si>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</si>
  <si>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</si>
  <si>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</si>
  <si>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</si>
  <si>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</si>
  <si>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</si>
  <si>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</si>
  <si>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</si>
  <si>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</si>
  <si>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</si>
  <si>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</si>
  <si>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</si>
  <si>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</si>
  <si>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</si>
  <si>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</si>
  <si>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</si>
  <si>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</si>
  <si>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</si>
  <si>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</si>
  <si>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</si>
  <si>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</si>
  <si>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</si>
  <si>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</si>
  <si>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</si>
  <si>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</si>
  <si>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</si>
  <si>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</si>
  <si>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</si>
  <si>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</si>
  <si>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</si>
  <si>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</si>
  <si>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</si>
  <si>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</si>
  <si>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</si>
  <si>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</si>
  <si>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</si>
  <si>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</si>
  <si>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</si>
  <si>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</si>
  <si>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</si>
  <si>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</si>
  <si>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</si>
  <si>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</si>
  <si>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</si>
  <si>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</si>
  <si>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</si>
  <si>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</si>
  <si>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</si>
  <si>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</si>
  <si>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</si>
  <si>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</si>
  <si>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</si>
  <si>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</si>
  <si>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</si>
  <si>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</si>
  <si>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</si>
  <si>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</si>
  <si>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</si>
  <si>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</si>
  <si>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000 2 02 25169 05 0000 150</t>
  </si>
  <si>
    <t>039 2 02 25169 05 0000 150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</si>
  <si>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</si>
  <si>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</si>
  <si>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</si>
  <si>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</si>
  <si>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</si>
  <si>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</si>
  <si>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</si>
  <si>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</si>
  <si>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</si>
  <si>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</si>
  <si>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</si>
  <si>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</si>
  <si>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</si>
  <si>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</si>
  <si>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</si>
  <si>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</si>
  <si>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</si>
  <si>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</si>
  <si>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</si>
  <si>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</si>
  <si>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</si>
  <si>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</si>
  <si>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</si>
  <si>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</si>
  <si>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</si>
  <si>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</si>
  <si>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</si>
  <si>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</si>
  <si>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</si>
  <si>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</si>
  <si>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</si>
  <si>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</si>
  <si>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</si>
  <si>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</si>
  <si>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</si>
  <si>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</si>
  <si>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</si>
  <si>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</si>
  <si>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</si>
  <si>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</si>
  <si>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</si>
  <si>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</si>
  <si>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</si>
  <si>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</si>
  <si>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</si>
  <si>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</si>
  <si>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</si>
  <si>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</si>
  <si>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</si>
  <si>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</si>
  <si>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</si>
  <si>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</si>
  <si>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</si>
  <si>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</si>
  <si>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</si>
  <si>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</si>
  <si>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</si>
  <si>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</si>
  <si>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</si>
  <si>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</si>
  <si>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</si>
  <si>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</si>
  <si>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</si>
  <si>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</si>
  <si>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</si>
  <si>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</si>
  <si>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</si>
  <si>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</si>
  <si>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</si>
  <si>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</si>
  <si>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</si>
  <si>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</si>
  <si>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</si>
  <si>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</si>
  <si>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</si>
  <si>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</si>
  <si>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</si>
  <si>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</si>
  <si>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</si>
  <si>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</si>
  <si>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</si>
  <si>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</si>
  <si>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</si>
  <si>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</si>
  <si>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</si>
  <si>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</si>
  <si>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</si>
  <si>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</si>
  <si>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</si>
  <si>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</si>
  <si>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</si>
  <si>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</si>
  <si>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</si>
  <si>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</si>
  <si>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</si>
  <si>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</si>
  <si>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</si>
  <si>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</si>
  <si>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</si>
  <si>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</si>
  <si>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</si>
  <si>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</si>
  <si>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</si>
  <si>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</si>
  <si>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</si>
  <si>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</si>
  <si>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</si>
  <si>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</si>
  <si>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</si>
  <si>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</si>
  <si>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</si>
  <si>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</si>
  <si>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Приложение № 1</t>
  </si>
  <si>
    <t>к постановлению Администрации</t>
  </si>
  <si>
    <t>Южского муниципального района</t>
  </si>
  <si>
    <t>Доходы бюджета Южского муниципального района по кодам классификации доходов бюджетов за 1 полугодие 2020 года</t>
  </si>
  <si>
    <t>Утвержденные бюджетные назначения (руб.)</t>
  </si>
  <si>
    <t>Исполнено за 1 полугодие 2020 года (руб.)</t>
  </si>
  <si>
    <t>Процент исполнения (%)</t>
  </si>
  <si>
    <t>000 1 09 00000 00 0000 000</t>
  </si>
  <si>
    <t>000 1 09 01000 00 0000 110</t>
  </si>
  <si>
    <t xml:space="preserve">ЗАДОЛЖЕННОСТЬ И ПЕРЕРАСЧЕТЫ ПО ОТМЕНЕННЫМ НАЛОГАМ, СБОРАМ И ИНЫМ ОБЯЗАТЕЛЬНЫМ ПЛАТЕЖАМ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</si>
  <si>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</si>
  <si>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</si>
  <si>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</si>
  <si>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</si>
  <si>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</si>
  <si>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</si>
  <si>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</si>
  <si>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</si>
  <si>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</si>
  <si>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</si>
  <si>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</si>
  <si>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</si>
  <si>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</si>
  <si>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</si>
  <si>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</si>
  <si>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</si>
  <si>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</si>
  <si>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</si>
  <si>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000 1 09 07033 05 0000 110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</si>
  <si>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</si>
  <si>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182 1 09 07033 05 0000 110</t>
  </si>
  <si>
    <t xml:space="preserve">000 1 17 00000 00 0000 000
</t>
  </si>
  <si>
    <t xml:space="preserve">ПРОЧИЕ НЕНАЛОГОВЫЕ ДОХОДЫ
</t>
  </si>
  <si>
    <t xml:space="preserve">000 1 17 01000 00 0000 180
</t>
  </si>
  <si>
    <t xml:space="preserve">Невыясненные поступления
</t>
  </si>
  <si>
    <t xml:space="preserve">000 1 17 01050 05 0000 180
</t>
  </si>
  <si>
    <t xml:space="preserve">Невыясненные поступления, зачисляемые в бюджеты муниципальных районов
</t>
  </si>
  <si>
    <t xml:space="preserve">037 1 17 01050 05 0000 180
</t>
  </si>
  <si>
    <t xml:space="preserve">039 1 17 01050 05 0000 180
</t>
  </si>
  <si>
    <r>
      <t xml:space="preserve">НАЛОГИ НА СОВОКУПНЫЙ ДОХОД                      </t>
    </r>
  </si>
  <si>
    <t xml:space="preserve">ГОСУДАРСТВЕННАЯ ПОШЛИНА    </t>
  </si>
  <si>
    <t xml:space="preserve">ПРОЧИЕ БЕЗВОЗМЕЗДНЫЕ ПОСТУПЛЕНИЯ 
</t>
  </si>
  <si>
    <t xml:space="preserve">Прочие безвозмездные поступления в бюджеты муниципальных районов 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</si>
  <si>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</si>
  <si>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2"/>
        <color indexed="56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</si>
  <si>
    <t>от 17.07.2020 № 566-п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</si>
</sst>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11" fontId="5" fillId="33" borderId="10" xfId="0" applyNumberFormat="1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0" fillId="33" borderId="15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5"/>
  <sheetViews>
    <sheetView tabSelected="1" zoomScalePageLayoutView="0" workbookViewId="0" topLeftCell="A1">
      <selection activeCell="A8" sqref="A8:E8"/>
    </sheetView>
  </sheetViews>
  <sheetFormatPr defaultColWidth="9.125" defaultRowHeight="12.75"/>
  <cols>
    <col min="1" max="1" width="35.625" style="2" customWidth="1"/>
    <col min="2" max="2" width="48.50390625" style="3" customWidth="1"/>
    <col min="3" max="3" width="19.50390625" style="3" customWidth="1"/>
    <col min="4" max="4" width="19.50390625" style="5" customWidth="1"/>
    <col min="5" max="5" width="17.125" style="3" customWidth="1"/>
    <col min="6" max="6" width="15.125" style="3" bestFit="1" customWidth="1"/>
    <col min="7" max="7" width="14.625" style="3" customWidth="1"/>
    <col min="8" max="8" width="14.125" style="3" customWidth="1"/>
    <col min="9" max="16384" width="9.125" style="3" customWidth="1"/>
  </cols>
  <sheetData>
    <row r="1" spans="3:5" ht="18">
      <c r="C1" s="37" t="s">
        <v>351</v>
      </c>
      <c r="D1" s="37"/>
      <c r="E1" s="37"/>
    </row>
    <row r="2" spans="3:5" ht="18">
      <c r="C2" s="37" t="s">
        <v>352</v>
      </c>
      <c r="D2" s="37"/>
      <c r="E2" s="37"/>
    </row>
    <row r="3" spans="3:5" ht="18">
      <c r="C3" s="37" t="s">
        <v>353</v>
      </c>
      <c r="D3" s="37"/>
      <c r="E3" s="37"/>
    </row>
    <row r="4" spans="3:5" ht="18">
      <c r="C4" s="37" t="s">
        <v>396</v>
      </c>
      <c r="D4" s="37"/>
      <c r="E4" s="37"/>
    </row>
    <row r="5" ht="18">
      <c r="C5" s="4"/>
    </row>
    <row r="6" ht="18">
      <c r="E6" s="4" t="s">
        <v>50</v>
      </c>
    </row>
    <row r="8" spans="1:5" ht="40.5" customHeight="1">
      <c r="A8" s="43" t="s">
        <v>354</v>
      </c>
      <c r="B8" s="43"/>
      <c r="C8" s="43"/>
      <c r="D8" s="43"/>
      <c r="E8" s="43"/>
    </row>
    <row r="9" spans="1:5" ht="11.25" customHeight="1">
      <c r="A9" s="44"/>
      <c r="B9" s="44"/>
      <c r="C9" s="44"/>
      <c r="D9" s="44"/>
      <c r="E9" s="44"/>
    </row>
    <row r="10" spans="1:5" ht="42.75" customHeight="1">
      <c r="A10" s="40" t="s">
        <v>48</v>
      </c>
      <c r="B10" s="42" t="s">
        <v>49</v>
      </c>
      <c r="C10" s="45" t="s">
        <v>355</v>
      </c>
      <c r="D10" s="47" t="s">
        <v>356</v>
      </c>
      <c r="E10" s="47" t="s">
        <v>357</v>
      </c>
    </row>
    <row r="11" spans="1:5" ht="38.25" customHeight="1">
      <c r="A11" s="41"/>
      <c r="B11" s="42"/>
      <c r="C11" s="46"/>
      <c r="D11" s="48"/>
      <c r="E11" s="48"/>
    </row>
    <row r="12" spans="1:5" ht="18">
      <c r="A12" s="22">
        <v>1</v>
      </c>
      <c r="B12" s="22">
        <v>2</v>
      </c>
      <c r="C12" s="19">
        <v>3</v>
      </c>
      <c r="D12" s="21">
        <v>4</v>
      </c>
      <c r="E12" s="21">
        <v>5</v>
      </c>
    </row>
    <row r="13" spans="1:5" ht="27" customHeight="1">
      <c r="A13" s="12" t="s">
        <v>8</v>
      </c>
      <c r="B13" s="28" t="s">
        <v>96</v>
      </c>
      <c r="C13" s="18">
        <f>C14+C24+C38+C54++C75+C91+C102+C113+C124+C50+C61+C174</f>
        <v>65280658.28</v>
      </c>
      <c r="D13" s="18">
        <f>D14+D24+D38+D54++D75+D91+D102+D113+D124+D50+D61+D174</f>
        <v>30731303.59</v>
      </c>
      <c r="E13" s="18">
        <f>D13/C13*100</f>
        <v>47.07566436935752</v>
      </c>
    </row>
    <row r="14" spans="1:5" ht="18">
      <c r="A14" s="12" t="s">
        <v>9</v>
      </c>
      <c r="B14" s="28" t="s">
        <v>10</v>
      </c>
      <c r="C14" s="18">
        <f>C15</f>
        <v>51915090</v>
      </c>
      <c r="D14" s="18">
        <f>D15</f>
        <v>23842953.220000003</v>
      </c>
      <c r="E14" s="18">
        <f aca="true" t="shared" si="0" ref="E14:E77">D14/C14*100</f>
        <v>45.92682632352174</v>
      </c>
    </row>
    <row r="15" spans="1:5" ht="18">
      <c r="A15" s="25" t="s">
        <v>11</v>
      </c>
      <c r="B15" s="29" t="s">
        <v>12</v>
      </c>
      <c r="C15" s="10">
        <f>C16+C18+C22+C20</f>
        <v>51915090</v>
      </c>
      <c r="D15" s="10">
        <f>D16+D18+D22+D20</f>
        <v>23842953.220000003</v>
      </c>
      <c r="E15" s="10">
        <f t="shared" si="0"/>
        <v>45.92682632352174</v>
      </c>
    </row>
    <row r="16" spans="1:5" ht="93">
      <c r="A16" s="25" t="s">
        <v>62</v>
      </c>
      <c r="B16" s="30" t="s">
        <v>162</v>
      </c>
      <c r="C16" s="20">
        <f>C17</f>
        <v>51302090</v>
      </c>
      <c r="D16" s="20">
        <f>D17</f>
        <v>23742589.73</v>
      </c>
      <c r="E16" s="10">
        <f t="shared" si="0"/>
        <v>46.279965845446064</v>
      </c>
    </row>
    <row r="17" spans="1:5" ht="93">
      <c r="A17" s="25" t="s">
        <v>13</v>
      </c>
      <c r="B17" s="30" t="s">
        <v>162</v>
      </c>
      <c r="C17" s="20">
        <v>51302090</v>
      </c>
      <c r="D17" s="20">
        <v>23742589.73</v>
      </c>
      <c r="E17" s="10">
        <f t="shared" si="0"/>
        <v>46.279965845446064</v>
      </c>
    </row>
    <row r="18" spans="1:5" ht="140.25">
      <c r="A18" s="25" t="s">
        <v>63</v>
      </c>
      <c r="B18" s="30" t="s">
        <v>163</v>
      </c>
      <c r="C18" s="20">
        <f>C19</f>
        <v>160000</v>
      </c>
      <c r="D18" s="20">
        <f>D19</f>
        <v>24304.44</v>
      </c>
      <c r="E18" s="10">
        <f t="shared" si="0"/>
        <v>15.190275</v>
      </c>
    </row>
    <row r="19" spans="1:5" ht="140.25">
      <c r="A19" s="25" t="s">
        <v>14</v>
      </c>
      <c r="B19" s="30" t="s">
        <v>163</v>
      </c>
      <c r="C19" s="20">
        <v>160000</v>
      </c>
      <c r="D19" s="20">
        <v>24304.44</v>
      </c>
      <c r="E19" s="10">
        <f t="shared" si="0"/>
        <v>15.190275</v>
      </c>
    </row>
    <row r="20" spans="1:5" ht="62.25">
      <c r="A20" s="25" t="s">
        <v>64</v>
      </c>
      <c r="B20" s="29" t="s">
        <v>164</v>
      </c>
      <c r="C20" s="14">
        <f>C21</f>
        <v>303000</v>
      </c>
      <c r="D20" s="14">
        <f>D21</f>
        <v>36400.55</v>
      </c>
      <c r="E20" s="10">
        <f t="shared" si="0"/>
        <v>12.013382838283828</v>
      </c>
    </row>
    <row r="21" spans="1:5" ht="62.25">
      <c r="A21" s="25" t="s">
        <v>15</v>
      </c>
      <c r="B21" s="29" t="s">
        <v>164</v>
      </c>
      <c r="C21" s="14">
        <v>303000</v>
      </c>
      <c r="D21" s="14">
        <v>36400.55</v>
      </c>
      <c r="E21" s="10">
        <f t="shared" si="0"/>
        <v>12.013382838283828</v>
      </c>
    </row>
    <row r="22" spans="1:5" ht="113.25" customHeight="1">
      <c r="A22" s="25" t="s">
        <v>65</v>
      </c>
      <c r="B22" s="30" t="s">
        <v>165</v>
      </c>
      <c r="C22" s="14">
        <f>C23</f>
        <v>150000</v>
      </c>
      <c r="D22" s="14">
        <f>D23</f>
        <v>39658.5</v>
      </c>
      <c r="E22" s="10">
        <f t="shared" si="0"/>
        <v>26.439</v>
      </c>
    </row>
    <row r="23" spans="1:5" ht="112.5" customHeight="1">
      <c r="A23" s="25" t="s">
        <v>16</v>
      </c>
      <c r="B23" s="30" t="s">
        <v>165</v>
      </c>
      <c r="C23" s="14">
        <v>150000</v>
      </c>
      <c r="D23" s="14">
        <v>39658.5</v>
      </c>
      <c r="E23" s="10">
        <f t="shared" si="0"/>
        <v>26.439</v>
      </c>
    </row>
    <row r="24" spans="1:5" s="6" customFormat="1" ht="54" customHeight="1">
      <c r="A24" s="23" t="s">
        <v>51</v>
      </c>
      <c r="B24" s="31" t="s">
        <v>57</v>
      </c>
      <c r="C24" s="13">
        <f>C25</f>
        <v>4360000</v>
      </c>
      <c r="D24" s="13">
        <f>D25</f>
        <v>2065079.12</v>
      </c>
      <c r="E24" s="18">
        <f t="shared" si="0"/>
        <v>47.364200000000004</v>
      </c>
    </row>
    <row r="25" spans="1:5" ht="46.5">
      <c r="A25" s="19" t="s">
        <v>52</v>
      </c>
      <c r="B25" s="32" t="s">
        <v>166</v>
      </c>
      <c r="C25" s="14">
        <f>C26+C29+C32+C35</f>
        <v>4360000</v>
      </c>
      <c r="D25" s="14">
        <f>D26+D29+D32+D35</f>
        <v>2065079.12</v>
      </c>
      <c r="E25" s="10">
        <f t="shared" si="0"/>
        <v>47.364200000000004</v>
      </c>
    </row>
    <row r="26" spans="1:5" ht="93">
      <c r="A26" s="19" t="s">
        <v>68</v>
      </c>
      <c r="B26" s="30" t="s">
        <v>167</v>
      </c>
      <c r="C26" s="14">
        <f>C27</f>
        <v>1808000</v>
      </c>
      <c r="D26" s="14">
        <f>D27</f>
        <v>978394.79</v>
      </c>
      <c r="E26" s="10">
        <f t="shared" si="0"/>
        <v>54.114756084070805</v>
      </c>
    </row>
    <row r="27" spans="1:5" ht="156">
      <c r="A27" s="24" t="s">
        <v>133</v>
      </c>
      <c r="B27" s="30" t="s">
        <v>168</v>
      </c>
      <c r="C27" s="14">
        <f>C28</f>
        <v>1808000</v>
      </c>
      <c r="D27" s="14">
        <f>D28</f>
        <v>978394.79</v>
      </c>
      <c r="E27" s="10">
        <f t="shared" si="0"/>
        <v>54.114756084070805</v>
      </c>
    </row>
    <row r="28" spans="1:5" ht="156">
      <c r="A28" s="19" t="s">
        <v>134</v>
      </c>
      <c r="B28" s="30" t="s">
        <v>168</v>
      </c>
      <c r="C28" s="14">
        <v>1808000</v>
      </c>
      <c r="D28" s="14">
        <v>978394.79</v>
      </c>
      <c r="E28" s="10">
        <f t="shared" si="0"/>
        <v>54.114756084070805</v>
      </c>
    </row>
    <row r="29" spans="1:5" ht="108.75">
      <c r="A29" s="19" t="s">
        <v>67</v>
      </c>
      <c r="B29" s="30" t="s">
        <v>169</v>
      </c>
      <c r="C29" s="14">
        <f>C30</f>
        <v>18000</v>
      </c>
      <c r="D29" s="14">
        <f>D30</f>
        <v>6401.44</v>
      </c>
      <c r="E29" s="10">
        <f t="shared" si="0"/>
        <v>35.56355555555555</v>
      </c>
    </row>
    <row r="30" spans="1:5" ht="171">
      <c r="A30" s="19" t="s">
        <v>136</v>
      </c>
      <c r="B30" s="30" t="s">
        <v>170</v>
      </c>
      <c r="C30" s="14">
        <f>C31</f>
        <v>18000</v>
      </c>
      <c r="D30" s="14">
        <f>D31</f>
        <v>6401.44</v>
      </c>
      <c r="E30" s="10">
        <f t="shared" si="0"/>
        <v>35.56355555555555</v>
      </c>
    </row>
    <row r="31" spans="1:5" ht="171">
      <c r="A31" s="19" t="s">
        <v>135</v>
      </c>
      <c r="B31" s="30" t="s">
        <v>170</v>
      </c>
      <c r="C31" s="14">
        <v>18000</v>
      </c>
      <c r="D31" s="14">
        <v>6401.44</v>
      </c>
      <c r="E31" s="10">
        <f t="shared" si="0"/>
        <v>35.56355555555555</v>
      </c>
    </row>
    <row r="32" spans="1:5" ht="93">
      <c r="A32" s="19" t="s">
        <v>66</v>
      </c>
      <c r="B32" s="30" t="s">
        <v>171</v>
      </c>
      <c r="C32" s="14">
        <f>C33</f>
        <v>2784000</v>
      </c>
      <c r="D32" s="14">
        <f>D33</f>
        <v>1275017.12</v>
      </c>
      <c r="E32" s="10">
        <f t="shared" si="0"/>
        <v>45.79802873563219</v>
      </c>
    </row>
    <row r="33" spans="1:5" ht="156">
      <c r="A33" s="19" t="s">
        <v>137</v>
      </c>
      <c r="B33" s="30" t="s">
        <v>141</v>
      </c>
      <c r="C33" s="14">
        <f>C34</f>
        <v>2784000</v>
      </c>
      <c r="D33" s="14">
        <f>D34</f>
        <v>1275017.12</v>
      </c>
      <c r="E33" s="10">
        <f t="shared" si="0"/>
        <v>45.79802873563219</v>
      </c>
    </row>
    <row r="34" spans="1:5" ht="156">
      <c r="A34" s="19" t="s">
        <v>138</v>
      </c>
      <c r="B34" s="30" t="s">
        <v>141</v>
      </c>
      <c r="C34" s="14">
        <v>2784000</v>
      </c>
      <c r="D34" s="14">
        <v>1275017.12</v>
      </c>
      <c r="E34" s="10">
        <f t="shared" si="0"/>
        <v>45.79802873563219</v>
      </c>
    </row>
    <row r="35" spans="1:5" ht="93">
      <c r="A35" s="19" t="s">
        <v>103</v>
      </c>
      <c r="B35" s="30" t="s">
        <v>172</v>
      </c>
      <c r="C35" s="14">
        <f>C36</f>
        <v>-250000</v>
      </c>
      <c r="D35" s="14">
        <f>D36</f>
        <v>-194734.23</v>
      </c>
      <c r="E35" s="10">
        <f t="shared" si="0"/>
        <v>77.893692</v>
      </c>
    </row>
    <row r="36" spans="1:5" ht="156">
      <c r="A36" s="19" t="s">
        <v>139</v>
      </c>
      <c r="B36" s="30" t="s">
        <v>173</v>
      </c>
      <c r="C36" s="14">
        <f>C37</f>
        <v>-250000</v>
      </c>
      <c r="D36" s="14">
        <f>D37</f>
        <v>-194734.23</v>
      </c>
      <c r="E36" s="10">
        <f t="shared" si="0"/>
        <v>77.893692</v>
      </c>
    </row>
    <row r="37" spans="1:5" ht="156">
      <c r="A37" s="19" t="s">
        <v>140</v>
      </c>
      <c r="B37" s="30" t="s">
        <v>173</v>
      </c>
      <c r="C37" s="14">
        <v>-250000</v>
      </c>
      <c r="D37" s="14">
        <v>-194734.23</v>
      </c>
      <c r="E37" s="10">
        <f t="shared" si="0"/>
        <v>77.893692</v>
      </c>
    </row>
    <row r="38" spans="1:5" ht="18">
      <c r="A38" s="12" t="s">
        <v>17</v>
      </c>
      <c r="B38" s="28" t="s">
        <v>390</v>
      </c>
      <c r="C38" s="18">
        <f>C39+C44+C47</f>
        <v>4192000</v>
      </c>
      <c r="D38" s="18">
        <f>D39+D44+D47</f>
        <v>2211245.15</v>
      </c>
      <c r="E38" s="18">
        <f t="shared" si="0"/>
        <v>52.749168654580146</v>
      </c>
    </row>
    <row r="39" spans="1:5" ht="30.75">
      <c r="A39" s="25" t="s">
        <v>53</v>
      </c>
      <c r="B39" s="29" t="s">
        <v>174</v>
      </c>
      <c r="C39" s="10">
        <f>C40+C42</f>
        <v>3966669</v>
      </c>
      <c r="D39" s="10">
        <f>D40+D42</f>
        <v>2084647.49</v>
      </c>
      <c r="E39" s="10">
        <f t="shared" si="0"/>
        <v>52.55410748918047</v>
      </c>
    </row>
    <row r="40" spans="1:5" ht="30.75">
      <c r="A40" s="25" t="s">
        <v>70</v>
      </c>
      <c r="B40" s="29" t="s">
        <v>174</v>
      </c>
      <c r="C40" s="10">
        <f>C41</f>
        <v>3966667.61</v>
      </c>
      <c r="D40" s="10">
        <f>D41</f>
        <v>2084541.5</v>
      </c>
      <c r="E40" s="10">
        <f t="shared" si="0"/>
        <v>52.55145388902399</v>
      </c>
    </row>
    <row r="41" spans="1:5" ht="30.75">
      <c r="A41" s="25" t="s">
        <v>18</v>
      </c>
      <c r="B41" s="29" t="s">
        <v>174</v>
      </c>
      <c r="C41" s="10">
        <f>3990000-23332.39</f>
        <v>3966667.61</v>
      </c>
      <c r="D41" s="10">
        <v>2084541.5</v>
      </c>
      <c r="E41" s="10">
        <f t="shared" si="0"/>
        <v>52.55145388902399</v>
      </c>
    </row>
    <row r="42" spans="1:5" ht="51" customHeight="1">
      <c r="A42" s="25" t="s">
        <v>287</v>
      </c>
      <c r="B42" s="29" t="s">
        <v>288</v>
      </c>
      <c r="C42" s="10">
        <f>C43</f>
        <v>1.39</v>
      </c>
      <c r="D42" s="10">
        <f>D43</f>
        <v>105.99</v>
      </c>
      <c r="E42" s="10">
        <f t="shared" si="0"/>
        <v>7625.179856115108</v>
      </c>
    </row>
    <row r="43" spans="1:5" ht="51.75" customHeight="1">
      <c r="A43" s="25" t="s">
        <v>289</v>
      </c>
      <c r="B43" s="29" t="s">
        <v>288</v>
      </c>
      <c r="C43" s="10">
        <v>1.39</v>
      </c>
      <c r="D43" s="10">
        <v>105.99</v>
      </c>
      <c r="E43" s="10">
        <f t="shared" si="0"/>
        <v>7625.179856115108</v>
      </c>
    </row>
    <row r="44" spans="1:5" ht="18">
      <c r="A44" s="25" t="s">
        <v>54</v>
      </c>
      <c r="B44" s="29" t="s">
        <v>175</v>
      </c>
      <c r="C44" s="10">
        <f>C45</f>
        <v>9100</v>
      </c>
      <c r="D44" s="10">
        <f>D45</f>
        <v>9044</v>
      </c>
      <c r="E44" s="10">
        <f t="shared" si="0"/>
        <v>99.38461538461539</v>
      </c>
    </row>
    <row r="45" spans="1:5" ht="18">
      <c r="A45" s="25" t="s">
        <v>80</v>
      </c>
      <c r="B45" s="29" t="s">
        <v>175</v>
      </c>
      <c r="C45" s="10">
        <f>C46</f>
        <v>9100</v>
      </c>
      <c r="D45" s="10">
        <f>D46</f>
        <v>9044</v>
      </c>
      <c r="E45" s="10">
        <f t="shared" si="0"/>
        <v>99.38461538461539</v>
      </c>
    </row>
    <row r="46" spans="1:5" ht="18">
      <c r="A46" s="25" t="s">
        <v>19</v>
      </c>
      <c r="B46" s="29" t="s">
        <v>175</v>
      </c>
      <c r="C46" s="10">
        <f>12000-5000+2100</f>
        <v>9100</v>
      </c>
      <c r="D46" s="10">
        <v>9044</v>
      </c>
      <c r="E46" s="10">
        <f t="shared" si="0"/>
        <v>99.38461538461539</v>
      </c>
    </row>
    <row r="47" spans="1:5" ht="30.75">
      <c r="A47" s="25" t="s">
        <v>90</v>
      </c>
      <c r="B47" s="32" t="s">
        <v>91</v>
      </c>
      <c r="C47" s="10">
        <f>C48</f>
        <v>216231</v>
      </c>
      <c r="D47" s="10">
        <f>D48</f>
        <v>117553.66</v>
      </c>
      <c r="E47" s="10">
        <f t="shared" si="0"/>
        <v>54.364850553343416</v>
      </c>
    </row>
    <row r="48" spans="1:5" ht="51.75" customHeight="1">
      <c r="A48" s="25" t="s">
        <v>93</v>
      </c>
      <c r="B48" s="32" t="s">
        <v>176</v>
      </c>
      <c r="C48" s="10">
        <f>C49</f>
        <v>216231</v>
      </c>
      <c r="D48" s="10">
        <f>D49</f>
        <v>117553.66</v>
      </c>
      <c r="E48" s="10">
        <f t="shared" si="0"/>
        <v>54.364850553343416</v>
      </c>
    </row>
    <row r="49" spans="1:5" ht="51" customHeight="1">
      <c r="A49" s="25" t="s">
        <v>94</v>
      </c>
      <c r="B49" s="32" t="s">
        <v>176</v>
      </c>
      <c r="C49" s="10">
        <f>90000+5000+21231+100000</f>
        <v>216231</v>
      </c>
      <c r="D49" s="10">
        <v>117553.66</v>
      </c>
      <c r="E49" s="10">
        <f t="shared" si="0"/>
        <v>54.364850553343416</v>
      </c>
    </row>
    <row r="50" spans="1:5" ht="54" customHeight="1">
      <c r="A50" s="12" t="s">
        <v>290</v>
      </c>
      <c r="B50" s="31" t="s">
        <v>291</v>
      </c>
      <c r="C50" s="18">
        <f aca="true" t="shared" si="1" ref="C50:D52">C51</f>
        <v>55275</v>
      </c>
      <c r="D50" s="18">
        <f t="shared" si="1"/>
        <v>55275</v>
      </c>
      <c r="E50" s="18">
        <f t="shared" si="0"/>
        <v>100</v>
      </c>
    </row>
    <row r="51" spans="1:5" ht="27" customHeight="1">
      <c r="A51" s="25" t="s">
        <v>292</v>
      </c>
      <c r="B51" s="32" t="s">
        <v>293</v>
      </c>
      <c r="C51" s="10">
        <f t="shared" si="1"/>
        <v>55275</v>
      </c>
      <c r="D51" s="10">
        <f t="shared" si="1"/>
        <v>55275</v>
      </c>
      <c r="E51" s="10">
        <f t="shared" si="0"/>
        <v>100</v>
      </c>
    </row>
    <row r="52" spans="1:5" ht="33.75" customHeight="1">
      <c r="A52" s="25" t="s">
        <v>294</v>
      </c>
      <c r="B52" s="32" t="s">
        <v>295</v>
      </c>
      <c r="C52" s="10">
        <f t="shared" si="1"/>
        <v>55275</v>
      </c>
      <c r="D52" s="10">
        <f t="shared" si="1"/>
        <v>55275</v>
      </c>
      <c r="E52" s="10">
        <f t="shared" si="0"/>
        <v>100</v>
      </c>
    </row>
    <row r="53" spans="1:5" ht="39" customHeight="1">
      <c r="A53" s="25" t="s">
        <v>296</v>
      </c>
      <c r="B53" s="32" t="s">
        <v>295</v>
      </c>
      <c r="C53" s="10">
        <v>55275</v>
      </c>
      <c r="D53" s="10">
        <v>55275</v>
      </c>
      <c r="E53" s="10">
        <f t="shared" si="0"/>
        <v>100</v>
      </c>
    </row>
    <row r="54" spans="1:5" ht="18">
      <c r="A54" s="12" t="s">
        <v>20</v>
      </c>
      <c r="B54" s="28" t="s">
        <v>391</v>
      </c>
      <c r="C54" s="18">
        <f>C57+C60</f>
        <v>1110000</v>
      </c>
      <c r="D54" s="18">
        <f>D57+D60</f>
        <v>684186.81</v>
      </c>
      <c r="E54" s="18">
        <f t="shared" si="0"/>
        <v>61.63845135135135</v>
      </c>
    </row>
    <row r="55" spans="1:5" ht="46.5">
      <c r="A55" s="25" t="s">
        <v>69</v>
      </c>
      <c r="B55" s="29" t="s">
        <v>177</v>
      </c>
      <c r="C55" s="20">
        <f>C56</f>
        <v>1100000</v>
      </c>
      <c r="D55" s="20">
        <f>D56</f>
        <v>684186.81</v>
      </c>
      <c r="E55" s="10">
        <f t="shared" si="0"/>
        <v>62.19880090909091</v>
      </c>
    </row>
    <row r="56" spans="1:5" ht="62.25">
      <c r="A56" s="25" t="s">
        <v>71</v>
      </c>
      <c r="B56" s="30" t="s">
        <v>178</v>
      </c>
      <c r="C56" s="20">
        <f>C57</f>
        <v>1100000</v>
      </c>
      <c r="D56" s="20">
        <f>D57</f>
        <v>684186.81</v>
      </c>
      <c r="E56" s="10">
        <f t="shared" si="0"/>
        <v>62.19880090909091</v>
      </c>
    </row>
    <row r="57" spans="1:5" ht="62.25">
      <c r="A57" s="25" t="s">
        <v>21</v>
      </c>
      <c r="B57" s="30" t="s">
        <v>178</v>
      </c>
      <c r="C57" s="20">
        <v>1100000</v>
      </c>
      <c r="D57" s="20">
        <v>684186.81</v>
      </c>
      <c r="E57" s="10">
        <f t="shared" si="0"/>
        <v>62.19880090909091</v>
      </c>
    </row>
    <row r="58" spans="1:5" ht="46.5">
      <c r="A58" s="25" t="s">
        <v>22</v>
      </c>
      <c r="B58" s="29" t="s">
        <v>179</v>
      </c>
      <c r="C58" s="14">
        <f>C59</f>
        <v>10000</v>
      </c>
      <c r="D58" s="14">
        <f>D59</f>
        <v>0</v>
      </c>
      <c r="E58" s="10">
        <f t="shared" si="0"/>
        <v>0</v>
      </c>
    </row>
    <row r="59" spans="1:5" ht="30.75">
      <c r="A59" s="25" t="s">
        <v>72</v>
      </c>
      <c r="B59" s="30" t="s">
        <v>180</v>
      </c>
      <c r="C59" s="14">
        <f>C60</f>
        <v>10000</v>
      </c>
      <c r="D59" s="14">
        <f>D60</f>
        <v>0</v>
      </c>
      <c r="E59" s="10">
        <f t="shared" si="0"/>
        <v>0</v>
      </c>
    </row>
    <row r="60" spans="1:5" ht="30.75">
      <c r="A60" s="25" t="s">
        <v>89</v>
      </c>
      <c r="B60" s="30" t="s">
        <v>180</v>
      </c>
      <c r="C60" s="14">
        <v>10000</v>
      </c>
      <c r="D60" s="15">
        <v>0</v>
      </c>
      <c r="E60" s="10">
        <f t="shared" si="0"/>
        <v>0</v>
      </c>
    </row>
    <row r="61" spans="1:5" ht="51" customHeight="1">
      <c r="A61" s="12" t="s">
        <v>358</v>
      </c>
      <c r="B61" s="33" t="s">
        <v>360</v>
      </c>
      <c r="C61" s="13">
        <f>C62+C65+C68+C71</f>
        <v>0</v>
      </c>
      <c r="D61" s="13">
        <f>D62+D65+D68+D71</f>
        <v>442.76</v>
      </c>
      <c r="E61" s="18">
        <v>0</v>
      </c>
    </row>
    <row r="62" spans="1:5" ht="36" customHeight="1">
      <c r="A62" s="26" t="s">
        <v>359</v>
      </c>
      <c r="B62" s="30" t="s">
        <v>361</v>
      </c>
      <c r="C62" s="14">
        <f>C63</f>
        <v>0</v>
      </c>
      <c r="D62" s="14">
        <f>D63</f>
        <v>159.9</v>
      </c>
      <c r="E62" s="10">
        <v>0</v>
      </c>
    </row>
    <row r="63" spans="1:5" ht="69" customHeight="1">
      <c r="A63" s="26" t="s">
        <v>362</v>
      </c>
      <c r="B63" s="30" t="s">
        <v>363</v>
      </c>
      <c r="C63" s="14">
        <f>C64</f>
        <v>0</v>
      </c>
      <c r="D63" s="14">
        <f>D64</f>
        <v>159.9</v>
      </c>
      <c r="E63" s="10">
        <v>0</v>
      </c>
    </row>
    <row r="64" spans="1:5" ht="66.75" customHeight="1">
      <c r="A64" s="26" t="s">
        <v>364</v>
      </c>
      <c r="B64" s="30" t="s">
        <v>363</v>
      </c>
      <c r="C64" s="14">
        <v>0</v>
      </c>
      <c r="D64" s="15">
        <v>159.9</v>
      </c>
      <c r="E64" s="10">
        <v>0</v>
      </c>
    </row>
    <row r="65" spans="1:5" ht="27.75" customHeight="1">
      <c r="A65" s="26" t="s">
        <v>365</v>
      </c>
      <c r="B65" s="30" t="s">
        <v>366</v>
      </c>
      <c r="C65" s="14">
        <f>C66</f>
        <v>0</v>
      </c>
      <c r="D65" s="14">
        <f>D66</f>
        <v>132.65</v>
      </c>
      <c r="E65" s="10">
        <v>0</v>
      </c>
    </row>
    <row r="66" spans="1:5" ht="27" customHeight="1">
      <c r="A66" s="26" t="s">
        <v>367</v>
      </c>
      <c r="B66" s="30" t="s">
        <v>368</v>
      </c>
      <c r="C66" s="14">
        <f>C67</f>
        <v>0</v>
      </c>
      <c r="D66" s="14">
        <f>D67</f>
        <v>132.65</v>
      </c>
      <c r="E66" s="10">
        <v>0</v>
      </c>
    </row>
    <row r="67" spans="1:5" ht="27.75" customHeight="1">
      <c r="A67" s="26" t="s">
        <v>369</v>
      </c>
      <c r="B67" s="30" t="s">
        <v>368</v>
      </c>
      <c r="C67" s="14">
        <v>0</v>
      </c>
      <c r="D67" s="15">
        <v>132.65</v>
      </c>
      <c r="E67" s="10">
        <v>0</v>
      </c>
    </row>
    <row r="68" spans="1:5" ht="39.75" customHeight="1">
      <c r="A68" s="26" t="s">
        <v>370</v>
      </c>
      <c r="B68" s="30" t="s">
        <v>371</v>
      </c>
      <c r="C68" s="14">
        <f>C69</f>
        <v>0</v>
      </c>
      <c r="D68" s="14">
        <f>D69</f>
        <v>103.85</v>
      </c>
      <c r="E68" s="10">
        <v>0</v>
      </c>
    </row>
    <row r="69" spans="1:5" ht="27" customHeight="1">
      <c r="A69" s="26" t="s">
        <v>372</v>
      </c>
      <c r="B69" s="30" t="s">
        <v>373</v>
      </c>
      <c r="C69" s="14">
        <f>C70</f>
        <v>0</v>
      </c>
      <c r="D69" s="14">
        <f>D70</f>
        <v>103.85</v>
      </c>
      <c r="E69" s="10">
        <v>0</v>
      </c>
    </row>
    <row r="70" spans="1:5" ht="27.75" customHeight="1">
      <c r="A70" s="26" t="s">
        <v>374</v>
      </c>
      <c r="B70" s="30" t="s">
        <v>373</v>
      </c>
      <c r="C70" s="14">
        <v>0</v>
      </c>
      <c r="D70" s="15">
        <v>103.85</v>
      </c>
      <c r="E70" s="10">
        <v>0</v>
      </c>
    </row>
    <row r="71" spans="1:5" ht="39.75" customHeight="1">
      <c r="A71" s="26" t="s">
        <v>375</v>
      </c>
      <c r="B71" s="30" t="s">
        <v>376</v>
      </c>
      <c r="C71" s="14">
        <f aca="true" t="shared" si="2" ref="C71:D73">C72</f>
        <v>0</v>
      </c>
      <c r="D71" s="14">
        <f t="shared" si="2"/>
        <v>46.36</v>
      </c>
      <c r="E71" s="10">
        <v>0</v>
      </c>
    </row>
    <row r="72" spans="1:5" ht="66" customHeight="1">
      <c r="A72" s="26" t="s">
        <v>377</v>
      </c>
      <c r="B72" s="30" t="s">
        <v>378</v>
      </c>
      <c r="C72" s="14">
        <f t="shared" si="2"/>
        <v>0</v>
      </c>
      <c r="D72" s="14">
        <f t="shared" si="2"/>
        <v>46.36</v>
      </c>
      <c r="E72" s="10">
        <v>0</v>
      </c>
    </row>
    <row r="73" spans="1:5" ht="84" customHeight="1">
      <c r="A73" s="26" t="s">
        <v>379</v>
      </c>
      <c r="B73" s="30" t="s">
        <v>380</v>
      </c>
      <c r="C73" s="14">
        <f t="shared" si="2"/>
        <v>0</v>
      </c>
      <c r="D73" s="14">
        <f t="shared" si="2"/>
        <v>46.36</v>
      </c>
      <c r="E73" s="10">
        <v>0</v>
      </c>
    </row>
    <row r="74" spans="1:5" ht="84" customHeight="1">
      <c r="A74" s="26" t="s">
        <v>381</v>
      </c>
      <c r="B74" s="30" t="s">
        <v>380</v>
      </c>
      <c r="C74" s="14">
        <v>0</v>
      </c>
      <c r="D74" s="15">
        <v>46.36</v>
      </c>
      <c r="E74" s="10">
        <v>0</v>
      </c>
    </row>
    <row r="75" spans="1:8" ht="62.25">
      <c r="A75" s="12" t="s">
        <v>23</v>
      </c>
      <c r="B75" s="28" t="s">
        <v>181</v>
      </c>
      <c r="C75" s="18">
        <f>C79+C76</f>
        <v>1474693.97</v>
      </c>
      <c r="D75" s="18">
        <f>D79+D76</f>
        <v>597399.6799999999</v>
      </c>
      <c r="E75" s="18">
        <f t="shared" si="0"/>
        <v>40.5100781689641</v>
      </c>
      <c r="F75" s="7"/>
      <c r="G75" s="7"/>
      <c r="H75" s="7"/>
    </row>
    <row r="76" spans="1:8" ht="39" customHeight="1">
      <c r="A76" s="17" t="s">
        <v>239</v>
      </c>
      <c r="B76" s="29" t="s">
        <v>240</v>
      </c>
      <c r="C76" s="10">
        <f>C77</f>
        <v>36279.18</v>
      </c>
      <c r="D76" s="10">
        <f>D77</f>
        <v>13250.34</v>
      </c>
      <c r="E76" s="10">
        <f t="shared" si="0"/>
        <v>36.52326210239592</v>
      </c>
      <c r="F76" s="7"/>
      <c r="G76" s="7"/>
      <c r="H76" s="7"/>
    </row>
    <row r="77" spans="1:8" ht="54" customHeight="1">
      <c r="A77" s="17" t="s">
        <v>241</v>
      </c>
      <c r="B77" s="29" t="s">
        <v>242</v>
      </c>
      <c r="C77" s="10">
        <f>C78</f>
        <v>36279.18</v>
      </c>
      <c r="D77" s="10">
        <f>D78</f>
        <v>13250.34</v>
      </c>
      <c r="E77" s="10">
        <f t="shared" si="0"/>
        <v>36.52326210239592</v>
      </c>
      <c r="F77" s="7"/>
      <c r="G77" s="7"/>
      <c r="H77" s="7"/>
    </row>
    <row r="78" spans="1:8" ht="54" customHeight="1">
      <c r="A78" s="17" t="s">
        <v>243</v>
      </c>
      <c r="B78" s="29" t="s">
        <v>242</v>
      </c>
      <c r="C78" s="10">
        <v>36279.18</v>
      </c>
      <c r="D78" s="10">
        <v>13250.34</v>
      </c>
      <c r="E78" s="10">
        <f aca="true" t="shared" si="3" ref="E78:E141">D78/C78*100</f>
        <v>36.52326210239592</v>
      </c>
      <c r="F78" s="7"/>
      <c r="G78" s="7"/>
      <c r="H78" s="7"/>
    </row>
    <row r="79" spans="1:5" ht="108.75">
      <c r="A79" s="25" t="s">
        <v>24</v>
      </c>
      <c r="B79" s="30" t="s">
        <v>182</v>
      </c>
      <c r="C79" s="20">
        <f>C80+C85+C88</f>
        <v>1438414.79</v>
      </c>
      <c r="D79" s="20">
        <f>D80+D85+D88</f>
        <v>584149.34</v>
      </c>
      <c r="E79" s="10">
        <f t="shared" si="3"/>
        <v>40.610632208530056</v>
      </c>
    </row>
    <row r="80" spans="1:5" ht="84.75" customHeight="1">
      <c r="A80" s="25" t="s">
        <v>41</v>
      </c>
      <c r="B80" s="30" t="s">
        <v>183</v>
      </c>
      <c r="C80" s="14">
        <f>C83+C81</f>
        <v>1365945.99</v>
      </c>
      <c r="D80" s="14">
        <f>D83+D81</f>
        <v>504595.06999999995</v>
      </c>
      <c r="E80" s="10">
        <f t="shared" si="3"/>
        <v>36.941070415236545</v>
      </c>
    </row>
    <row r="81" spans="1:5" ht="124.5">
      <c r="A81" s="25" t="s">
        <v>97</v>
      </c>
      <c r="B81" s="30" t="s">
        <v>184</v>
      </c>
      <c r="C81" s="14">
        <f>C82</f>
        <v>439689.79</v>
      </c>
      <c r="D81" s="14">
        <f>D82</f>
        <v>158367.84</v>
      </c>
      <c r="E81" s="10">
        <f t="shared" si="3"/>
        <v>36.018084477240194</v>
      </c>
    </row>
    <row r="82" spans="1:5" ht="124.5">
      <c r="A82" s="25" t="s">
        <v>98</v>
      </c>
      <c r="B82" s="30" t="s">
        <v>184</v>
      </c>
      <c r="C82" s="14">
        <f>398500+41189.79</f>
        <v>439689.79</v>
      </c>
      <c r="D82" s="14">
        <v>158367.84</v>
      </c>
      <c r="E82" s="10">
        <f t="shared" si="3"/>
        <v>36.018084477240194</v>
      </c>
    </row>
    <row r="83" spans="1:5" ht="108.75">
      <c r="A83" s="25" t="s">
        <v>85</v>
      </c>
      <c r="B83" s="34" t="s">
        <v>185</v>
      </c>
      <c r="C83" s="14">
        <f>C84</f>
        <v>926256.2</v>
      </c>
      <c r="D83" s="14">
        <f>D84</f>
        <v>346227.23</v>
      </c>
      <c r="E83" s="10">
        <f t="shared" si="3"/>
        <v>37.37920782608526</v>
      </c>
    </row>
    <row r="84" spans="1:5" ht="108.75">
      <c r="A84" s="25" t="s">
        <v>86</v>
      </c>
      <c r="B84" s="34" t="s">
        <v>185</v>
      </c>
      <c r="C84" s="14">
        <f>900000+100000-73743.8</f>
        <v>926256.2</v>
      </c>
      <c r="D84" s="14">
        <v>346227.23</v>
      </c>
      <c r="E84" s="10">
        <f t="shared" si="3"/>
        <v>37.37920782608526</v>
      </c>
    </row>
    <row r="85" spans="1:5" ht="108.75">
      <c r="A85" s="25" t="s">
        <v>61</v>
      </c>
      <c r="B85" s="30" t="s">
        <v>59</v>
      </c>
      <c r="C85" s="14">
        <f>C86</f>
        <v>30000</v>
      </c>
      <c r="D85" s="14">
        <f>D86</f>
        <v>30687.47</v>
      </c>
      <c r="E85" s="10">
        <f t="shared" si="3"/>
        <v>102.29156666666668</v>
      </c>
    </row>
    <row r="86" spans="1:5" ht="108.75">
      <c r="A86" s="25" t="s">
        <v>73</v>
      </c>
      <c r="B86" s="30" t="s">
        <v>60</v>
      </c>
      <c r="C86" s="14">
        <f>C87</f>
        <v>30000</v>
      </c>
      <c r="D86" s="14">
        <f>D87</f>
        <v>30687.47</v>
      </c>
      <c r="E86" s="10">
        <f t="shared" si="3"/>
        <v>102.29156666666668</v>
      </c>
    </row>
    <row r="87" spans="1:5" ht="108.75">
      <c r="A87" s="25" t="s">
        <v>58</v>
      </c>
      <c r="B87" s="30" t="s">
        <v>60</v>
      </c>
      <c r="C87" s="14">
        <v>30000</v>
      </c>
      <c r="D87" s="14">
        <v>30687.47</v>
      </c>
      <c r="E87" s="10">
        <f t="shared" si="3"/>
        <v>102.29156666666668</v>
      </c>
    </row>
    <row r="88" spans="1:5" ht="108.75">
      <c r="A88" s="25" t="s">
        <v>42</v>
      </c>
      <c r="B88" s="30" t="s">
        <v>186</v>
      </c>
      <c r="C88" s="15">
        <f>C89</f>
        <v>42468.8</v>
      </c>
      <c r="D88" s="15">
        <f>D89</f>
        <v>48866.8</v>
      </c>
      <c r="E88" s="10">
        <f t="shared" si="3"/>
        <v>115.06517725954113</v>
      </c>
    </row>
    <row r="89" spans="1:5" ht="93">
      <c r="A89" s="25" t="s">
        <v>74</v>
      </c>
      <c r="B89" s="30" t="s">
        <v>187</v>
      </c>
      <c r="C89" s="15">
        <f>C90</f>
        <v>42468.8</v>
      </c>
      <c r="D89" s="15">
        <f>D90</f>
        <v>48866.8</v>
      </c>
      <c r="E89" s="10">
        <f t="shared" si="3"/>
        <v>115.06517725954113</v>
      </c>
    </row>
    <row r="90" spans="1:5" ht="93">
      <c r="A90" s="25" t="s">
        <v>25</v>
      </c>
      <c r="B90" s="30" t="s">
        <v>187</v>
      </c>
      <c r="C90" s="15">
        <f>17000+18468.8+7000</f>
        <v>42468.8</v>
      </c>
      <c r="D90" s="15">
        <v>48866.8</v>
      </c>
      <c r="E90" s="10">
        <f t="shared" si="3"/>
        <v>115.06517725954113</v>
      </c>
    </row>
    <row r="91" spans="1:5" ht="30.75">
      <c r="A91" s="12" t="s">
        <v>26</v>
      </c>
      <c r="B91" s="28" t="s">
        <v>55</v>
      </c>
      <c r="C91" s="18">
        <f>C92</f>
        <v>314000</v>
      </c>
      <c r="D91" s="18">
        <f>D92</f>
        <v>147322.52</v>
      </c>
      <c r="E91" s="18">
        <f t="shared" si="3"/>
        <v>46.918</v>
      </c>
    </row>
    <row r="92" spans="1:5" ht="30.75">
      <c r="A92" s="25" t="s">
        <v>43</v>
      </c>
      <c r="B92" s="29" t="s">
        <v>188</v>
      </c>
      <c r="C92" s="10">
        <f>C93+C95+C97</f>
        <v>314000</v>
      </c>
      <c r="D92" s="10">
        <f>D93+D95+D97</f>
        <v>147322.52</v>
      </c>
      <c r="E92" s="10">
        <f t="shared" si="3"/>
        <v>46.918</v>
      </c>
    </row>
    <row r="93" spans="1:5" ht="30.75">
      <c r="A93" s="25" t="s">
        <v>75</v>
      </c>
      <c r="B93" s="29" t="s">
        <v>28</v>
      </c>
      <c r="C93" s="10">
        <f>C94</f>
        <v>10000</v>
      </c>
      <c r="D93" s="10">
        <f>D94</f>
        <v>3391.06</v>
      </c>
      <c r="E93" s="10">
        <f t="shared" si="3"/>
        <v>33.9106</v>
      </c>
    </row>
    <row r="94" spans="1:5" ht="30.75">
      <c r="A94" s="25" t="s">
        <v>27</v>
      </c>
      <c r="B94" s="29" t="s">
        <v>28</v>
      </c>
      <c r="C94" s="10">
        <f>21000-7000-4000</f>
        <v>10000</v>
      </c>
      <c r="D94" s="10">
        <v>3391.06</v>
      </c>
      <c r="E94" s="10">
        <f t="shared" si="3"/>
        <v>33.9106</v>
      </c>
    </row>
    <row r="95" spans="1:5" ht="30.75">
      <c r="A95" s="25" t="s">
        <v>76</v>
      </c>
      <c r="B95" s="29" t="s">
        <v>44</v>
      </c>
      <c r="C95" s="20">
        <f>C96</f>
        <v>1000</v>
      </c>
      <c r="D95" s="20">
        <f>D96</f>
        <v>0</v>
      </c>
      <c r="E95" s="10">
        <f t="shared" si="3"/>
        <v>0</v>
      </c>
    </row>
    <row r="96" spans="1:5" ht="30.75">
      <c r="A96" s="25" t="s">
        <v>29</v>
      </c>
      <c r="B96" s="29" t="s">
        <v>44</v>
      </c>
      <c r="C96" s="20">
        <f>8000-6000-1000</f>
        <v>1000</v>
      </c>
      <c r="D96" s="15">
        <v>0</v>
      </c>
      <c r="E96" s="10">
        <f t="shared" si="3"/>
        <v>0</v>
      </c>
    </row>
    <row r="97" spans="1:5" ht="30.75">
      <c r="A97" s="25" t="s">
        <v>77</v>
      </c>
      <c r="B97" s="29" t="s">
        <v>30</v>
      </c>
      <c r="C97" s="20">
        <f>C98+C100</f>
        <v>303000</v>
      </c>
      <c r="D97" s="20">
        <f>D98+D100</f>
        <v>143931.46</v>
      </c>
      <c r="E97" s="10">
        <f t="shared" si="3"/>
        <v>47.50213201320131</v>
      </c>
    </row>
    <row r="98" spans="1:5" ht="18">
      <c r="A98" s="25" t="s">
        <v>131</v>
      </c>
      <c r="B98" s="29" t="s">
        <v>189</v>
      </c>
      <c r="C98" s="20">
        <f>C99</f>
        <v>133000</v>
      </c>
      <c r="D98" s="20">
        <f>D99</f>
        <v>66309.78</v>
      </c>
      <c r="E98" s="10">
        <f t="shared" si="3"/>
        <v>49.856977443609026</v>
      </c>
    </row>
    <row r="99" spans="1:5" ht="18">
      <c r="A99" s="25" t="s">
        <v>132</v>
      </c>
      <c r="B99" s="29" t="s">
        <v>189</v>
      </c>
      <c r="C99" s="20">
        <f>125000-67000+75000</f>
        <v>133000</v>
      </c>
      <c r="D99" s="15">
        <v>66309.78</v>
      </c>
      <c r="E99" s="10">
        <f t="shared" si="3"/>
        <v>49.856977443609026</v>
      </c>
    </row>
    <row r="100" spans="1:5" ht="36">
      <c r="A100" s="25" t="s">
        <v>142</v>
      </c>
      <c r="B100" s="29" t="s">
        <v>190</v>
      </c>
      <c r="C100" s="20">
        <f>C101</f>
        <v>170000</v>
      </c>
      <c r="D100" s="20">
        <f>D101</f>
        <v>77621.68</v>
      </c>
      <c r="E100" s="10">
        <f t="shared" si="3"/>
        <v>45.65981176470588</v>
      </c>
    </row>
    <row r="101" spans="1:5" ht="36">
      <c r="A101" s="25" t="s">
        <v>143</v>
      </c>
      <c r="B101" s="29" t="s">
        <v>190</v>
      </c>
      <c r="C101" s="20">
        <f>10000+80000+80000</f>
        <v>170000</v>
      </c>
      <c r="D101" s="15">
        <v>77621.68</v>
      </c>
      <c r="E101" s="10">
        <f t="shared" si="3"/>
        <v>45.65981176470588</v>
      </c>
    </row>
    <row r="102" spans="1:5" ht="46.5">
      <c r="A102" s="12" t="s">
        <v>31</v>
      </c>
      <c r="B102" s="33" t="s">
        <v>191</v>
      </c>
      <c r="C102" s="18">
        <f>C103+C108</f>
        <v>522173.31</v>
      </c>
      <c r="D102" s="18">
        <f>D103+D108</f>
        <v>254213.06</v>
      </c>
      <c r="E102" s="18">
        <f t="shared" si="3"/>
        <v>48.68365638986795</v>
      </c>
    </row>
    <row r="103" spans="1:5" ht="18">
      <c r="A103" s="25" t="s">
        <v>45</v>
      </c>
      <c r="B103" s="30" t="s">
        <v>192</v>
      </c>
      <c r="C103" s="10">
        <f>C104</f>
        <v>506750</v>
      </c>
      <c r="D103" s="10">
        <f>D104</f>
        <v>133156.2</v>
      </c>
      <c r="E103" s="10">
        <f t="shared" si="3"/>
        <v>26.276507153428714</v>
      </c>
    </row>
    <row r="104" spans="1:5" ht="30.75">
      <c r="A104" s="25" t="s">
        <v>46</v>
      </c>
      <c r="B104" s="30" t="s">
        <v>193</v>
      </c>
      <c r="C104" s="10">
        <f>C105</f>
        <v>506750</v>
      </c>
      <c r="D104" s="10">
        <f>D105</f>
        <v>133156.2</v>
      </c>
      <c r="E104" s="10">
        <f t="shared" si="3"/>
        <v>26.276507153428714</v>
      </c>
    </row>
    <row r="105" spans="1:5" ht="46.5">
      <c r="A105" s="25" t="s">
        <v>32</v>
      </c>
      <c r="B105" s="30" t="s">
        <v>194</v>
      </c>
      <c r="C105" s="10">
        <f>SUM(C106:C107)</f>
        <v>506750</v>
      </c>
      <c r="D105" s="10">
        <f>SUM(D106:D107)</f>
        <v>133156.2</v>
      </c>
      <c r="E105" s="10">
        <f t="shared" si="3"/>
        <v>26.276507153428714</v>
      </c>
    </row>
    <row r="106" spans="1:5" ht="46.5">
      <c r="A106" s="25" t="s">
        <v>33</v>
      </c>
      <c r="B106" s="30" t="s">
        <v>194</v>
      </c>
      <c r="C106" s="14">
        <f>13000-4000-2250</f>
        <v>6750</v>
      </c>
      <c r="D106" s="15">
        <v>0</v>
      </c>
      <c r="E106" s="10">
        <f t="shared" si="3"/>
        <v>0</v>
      </c>
    </row>
    <row r="107" spans="1:5" ht="46.5">
      <c r="A107" s="25" t="s">
        <v>34</v>
      </c>
      <c r="B107" s="30" t="s">
        <v>194</v>
      </c>
      <c r="C107" s="14">
        <v>500000</v>
      </c>
      <c r="D107" s="14">
        <v>133156.2</v>
      </c>
      <c r="E107" s="10">
        <f t="shared" si="3"/>
        <v>26.631240000000002</v>
      </c>
    </row>
    <row r="108" spans="1:5" ht="18">
      <c r="A108" s="25" t="s">
        <v>81</v>
      </c>
      <c r="B108" s="29" t="s">
        <v>195</v>
      </c>
      <c r="C108" s="14">
        <f>C109</f>
        <v>15423.310000000001</v>
      </c>
      <c r="D108" s="14">
        <f>D109</f>
        <v>121056.86</v>
      </c>
      <c r="E108" s="10">
        <f t="shared" si="3"/>
        <v>784.8954601833199</v>
      </c>
    </row>
    <row r="109" spans="1:5" ht="30.75">
      <c r="A109" s="21" t="s">
        <v>82</v>
      </c>
      <c r="B109" s="29" t="s">
        <v>196</v>
      </c>
      <c r="C109" s="14">
        <f>C110</f>
        <v>15423.310000000001</v>
      </c>
      <c r="D109" s="14">
        <f>D110</f>
        <v>121056.86</v>
      </c>
      <c r="E109" s="10">
        <f t="shared" si="3"/>
        <v>784.8954601833199</v>
      </c>
    </row>
    <row r="110" spans="1:5" ht="30.75">
      <c r="A110" s="21" t="s">
        <v>83</v>
      </c>
      <c r="B110" s="29" t="s">
        <v>92</v>
      </c>
      <c r="C110" s="14">
        <f>SUM(C111:C112)</f>
        <v>15423.310000000001</v>
      </c>
      <c r="D110" s="14">
        <f>SUM(D111:D112)</f>
        <v>121056.86</v>
      </c>
      <c r="E110" s="10">
        <f t="shared" si="3"/>
        <v>784.8954601833199</v>
      </c>
    </row>
    <row r="111" spans="1:5" ht="30.75">
      <c r="A111" s="21" t="s">
        <v>244</v>
      </c>
      <c r="B111" s="29" t="s">
        <v>92</v>
      </c>
      <c r="C111" s="14">
        <v>5423.31</v>
      </c>
      <c r="D111" s="14">
        <v>5423.31</v>
      </c>
      <c r="E111" s="10">
        <f t="shared" si="3"/>
        <v>100</v>
      </c>
    </row>
    <row r="112" spans="1:5" ht="30.75">
      <c r="A112" s="21" t="s">
        <v>95</v>
      </c>
      <c r="B112" s="29" t="s">
        <v>92</v>
      </c>
      <c r="C112" s="14">
        <v>10000</v>
      </c>
      <c r="D112" s="14">
        <v>115633.55</v>
      </c>
      <c r="E112" s="10">
        <f t="shared" si="3"/>
        <v>1156.3355</v>
      </c>
    </row>
    <row r="113" spans="1:5" ht="30.75">
      <c r="A113" s="12" t="s">
        <v>35</v>
      </c>
      <c r="B113" s="28" t="s">
        <v>197</v>
      </c>
      <c r="C113" s="18">
        <f>C114+C118</f>
        <v>833426</v>
      </c>
      <c r="D113" s="18">
        <f>D114+D118</f>
        <v>712509.36</v>
      </c>
      <c r="E113" s="18">
        <f t="shared" si="3"/>
        <v>85.49161653224161</v>
      </c>
    </row>
    <row r="114" spans="1:5" ht="108.75">
      <c r="A114" s="25" t="s">
        <v>36</v>
      </c>
      <c r="B114" s="30" t="s">
        <v>198</v>
      </c>
      <c r="C114" s="14">
        <f aca="true" t="shared" si="4" ref="C114:D116">C115</f>
        <v>644550</v>
      </c>
      <c r="D114" s="14">
        <f t="shared" si="4"/>
        <v>565000</v>
      </c>
      <c r="E114" s="10">
        <f t="shared" si="3"/>
        <v>87.65805600806765</v>
      </c>
    </row>
    <row r="115" spans="1:5" ht="124.5">
      <c r="A115" s="25" t="s">
        <v>78</v>
      </c>
      <c r="B115" s="30" t="s">
        <v>199</v>
      </c>
      <c r="C115" s="14">
        <f t="shared" si="4"/>
        <v>644550</v>
      </c>
      <c r="D115" s="14">
        <f t="shared" si="4"/>
        <v>565000</v>
      </c>
      <c r="E115" s="10">
        <f t="shared" si="3"/>
        <v>87.65805600806765</v>
      </c>
    </row>
    <row r="116" spans="1:5" ht="124.5">
      <c r="A116" s="25" t="s">
        <v>79</v>
      </c>
      <c r="B116" s="30" t="s">
        <v>200</v>
      </c>
      <c r="C116" s="14">
        <f t="shared" si="4"/>
        <v>644550</v>
      </c>
      <c r="D116" s="14">
        <f t="shared" si="4"/>
        <v>565000</v>
      </c>
      <c r="E116" s="10">
        <f t="shared" si="3"/>
        <v>87.65805600806765</v>
      </c>
    </row>
    <row r="117" spans="1:5" ht="124.5">
      <c r="A117" s="25" t="s">
        <v>37</v>
      </c>
      <c r="B117" s="30" t="s">
        <v>200</v>
      </c>
      <c r="C117" s="14">
        <f>200000+444550</f>
        <v>644550</v>
      </c>
      <c r="D117" s="14">
        <v>565000</v>
      </c>
      <c r="E117" s="10">
        <f t="shared" si="3"/>
        <v>87.65805600806765</v>
      </c>
    </row>
    <row r="118" spans="1:5" ht="46.5">
      <c r="A118" s="25" t="s">
        <v>38</v>
      </c>
      <c r="B118" s="29" t="s">
        <v>201</v>
      </c>
      <c r="C118" s="20">
        <f>C119</f>
        <v>188876</v>
      </c>
      <c r="D118" s="20">
        <f>D119</f>
        <v>147509.36000000002</v>
      </c>
      <c r="E118" s="10">
        <f t="shared" si="3"/>
        <v>78.09851966369472</v>
      </c>
    </row>
    <row r="119" spans="1:5" ht="46.5">
      <c r="A119" s="25" t="s">
        <v>47</v>
      </c>
      <c r="B119" s="32" t="s">
        <v>101</v>
      </c>
      <c r="C119" s="20">
        <f>C122+C120</f>
        <v>188876</v>
      </c>
      <c r="D119" s="20">
        <f>D122+D120</f>
        <v>147509.36000000002</v>
      </c>
      <c r="E119" s="10">
        <f t="shared" si="3"/>
        <v>78.09851966369472</v>
      </c>
    </row>
    <row r="120" spans="1:5" ht="78">
      <c r="A120" s="25" t="s">
        <v>99</v>
      </c>
      <c r="B120" s="29" t="s">
        <v>202</v>
      </c>
      <c r="C120" s="20">
        <f>C121</f>
        <v>15000</v>
      </c>
      <c r="D120" s="20">
        <f>D121</f>
        <v>6125.38</v>
      </c>
      <c r="E120" s="10">
        <f t="shared" si="3"/>
        <v>40.83586666666667</v>
      </c>
    </row>
    <row r="121" spans="1:5" ht="78">
      <c r="A121" s="25" t="s">
        <v>100</v>
      </c>
      <c r="B121" s="29" t="s">
        <v>202</v>
      </c>
      <c r="C121" s="20">
        <f>30000-15000</f>
        <v>15000</v>
      </c>
      <c r="D121" s="20">
        <v>6125.38</v>
      </c>
      <c r="E121" s="10">
        <f t="shared" si="3"/>
        <v>40.83586666666667</v>
      </c>
    </row>
    <row r="122" spans="1:5" ht="62.25">
      <c r="A122" s="25" t="s">
        <v>88</v>
      </c>
      <c r="B122" s="32" t="s">
        <v>203</v>
      </c>
      <c r="C122" s="20">
        <f>C123</f>
        <v>173876</v>
      </c>
      <c r="D122" s="20">
        <f>D123</f>
        <v>141383.98</v>
      </c>
      <c r="E122" s="10">
        <f t="shared" si="3"/>
        <v>81.31310819204491</v>
      </c>
    </row>
    <row r="123" spans="1:5" ht="62.25">
      <c r="A123" s="25" t="s">
        <v>87</v>
      </c>
      <c r="B123" s="32" t="s">
        <v>203</v>
      </c>
      <c r="C123" s="20">
        <f>40000+17476+116400</f>
        <v>173876</v>
      </c>
      <c r="D123" s="15">
        <v>141383.98</v>
      </c>
      <c r="E123" s="10">
        <f t="shared" si="3"/>
        <v>81.31310819204491</v>
      </c>
    </row>
    <row r="124" spans="1:5" ht="30.75">
      <c r="A124" s="12" t="s">
        <v>39</v>
      </c>
      <c r="B124" s="28" t="s">
        <v>204</v>
      </c>
      <c r="C124" s="18">
        <f>C125+C157+C161</f>
        <v>504000</v>
      </c>
      <c r="D124" s="18">
        <f>D125+D157+D161</f>
        <v>138363.93</v>
      </c>
      <c r="E124" s="18">
        <f t="shared" si="3"/>
        <v>27.453160714285712</v>
      </c>
    </row>
    <row r="125" spans="1:5" ht="46.5">
      <c r="A125" s="25" t="s">
        <v>153</v>
      </c>
      <c r="B125" s="29" t="s">
        <v>205</v>
      </c>
      <c r="C125" s="10">
        <f>C130+C133+C136+C139+C142+C145+C153+C126+C148</f>
        <v>267800</v>
      </c>
      <c r="D125" s="10">
        <f>D130+D133+D136+D139+D142+D145+D153+D126+D148</f>
        <v>24932.14</v>
      </c>
      <c r="E125" s="10">
        <f t="shared" si="3"/>
        <v>9.309985063480209</v>
      </c>
    </row>
    <row r="126" spans="1:5" ht="80.25" customHeight="1">
      <c r="A126" s="25" t="s">
        <v>335</v>
      </c>
      <c r="B126" s="29" t="s">
        <v>342</v>
      </c>
      <c r="C126" s="10">
        <f>C127</f>
        <v>550</v>
      </c>
      <c r="D126" s="10">
        <f>D127</f>
        <v>1222.1399999999999</v>
      </c>
      <c r="E126" s="10">
        <f t="shared" si="3"/>
        <v>222.2072727272727</v>
      </c>
    </row>
    <row r="127" spans="1:5" ht="115.5" customHeight="1">
      <c r="A127" s="25" t="s">
        <v>336</v>
      </c>
      <c r="B127" s="29" t="s">
        <v>343</v>
      </c>
      <c r="C127" s="10">
        <f>SUM(C128+C129)</f>
        <v>550</v>
      </c>
      <c r="D127" s="10">
        <f>SUM(D128+D129)</f>
        <v>1222.1399999999999</v>
      </c>
      <c r="E127" s="10">
        <f t="shared" si="3"/>
        <v>222.2072727272727</v>
      </c>
    </row>
    <row r="128" spans="1:5" ht="117" customHeight="1">
      <c r="A128" s="25" t="s">
        <v>337</v>
      </c>
      <c r="B128" s="29" t="s">
        <v>343</v>
      </c>
      <c r="C128" s="10">
        <v>50</v>
      </c>
      <c r="D128" s="10">
        <v>722.14</v>
      </c>
      <c r="E128" s="10">
        <f t="shared" si="3"/>
        <v>1444.28</v>
      </c>
    </row>
    <row r="129" spans="1:5" ht="116.25" customHeight="1">
      <c r="A129" s="25" t="s">
        <v>338</v>
      </c>
      <c r="B129" s="29" t="s">
        <v>343</v>
      </c>
      <c r="C129" s="10">
        <v>500</v>
      </c>
      <c r="D129" s="10">
        <v>500</v>
      </c>
      <c r="E129" s="10">
        <f t="shared" si="3"/>
        <v>100</v>
      </c>
    </row>
    <row r="130" spans="1:5" ht="108.75">
      <c r="A130" s="25" t="s">
        <v>154</v>
      </c>
      <c r="B130" s="29" t="s">
        <v>347</v>
      </c>
      <c r="C130" s="10">
        <f>C131</f>
        <v>6250</v>
      </c>
      <c r="D130" s="10">
        <f>D131</f>
        <v>0</v>
      </c>
      <c r="E130" s="10">
        <f t="shared" si="3"/>
        <v>0</v>
      </c>
    </row>
    <row r="131" spans="1:5" ht="140.25">
      <c r="A131" s="25" t="s">
        <v>155</v>
      </c>
      <c r="B131" s="35" t="s">
        <v>348</v>
      </c>
      <c r="C131" s="10">
        <f>C132</f>
        <v>6250</v>
      </c>
      <c r="D131" s="10">
        <f>D132</f>
        <v>0</v>
      </c>
      <c r="E131" s="10">
        <f t="shared" si="3"/>
        <v>0</v>
      </c>
    </row>
    <row r="132" spans="1:5" ht="140.25">
      <c r="A132" s="25" t="s">
        <v>146</v>
      </c>
      <c r="B132" s="35" t="s">
        <v>348</v>
      </c>
      <c r="C132" s="10">
        <f>12000-2200-3550</f>
        <v>6250</v>
      </c>
      <c r="D132" s="10">
        <v>0</v>
      </c>
      <c r="E132" s="10">
        <f t="shared" si="3"/>
        <v>0</v>
      </c>
    </row>
    <row r="133" spans="1:5" ht="85.5" customHeight="1">
      <c r="A133" s="25" t="s">
        <v>297</v>
      </c>
      <c r="B133" s="29" t="s">
        <v>298</v>
      </c>
      <c r="C133" s="10">
        <f>C134</f>
        <v>1500</v>
      </c>
      <c r="D133" s="10">
        <f>D134</f>
        <v>1500</v>
      </c>
      <c r="E133" s="10">
        <f t="shared" si="3"/>
        <v>100</v>
      </c>
    </row>
    <row r="134" spans="1:5" ht="114" customHeight="1">
      <c r="A134" s="25" t="s">
        <v>299</v>
      </c>
      <c r="B134" s="35" t="s">
        <v>300</v>
      </c>
      <c r="C134" s="10">
        <f>C135</f>
        <v>1500</v>
      </c>
      <c r="D134" s="10">
        <f>D135</f>
        <v>1500</v>
      </c>
      <c r="E134" s="10">
        <f t="shared" si="3"/>
        <v>100</v>
      </c>
    </row>
    <row r="135" spans="1:5" ht="117.75" customHeight="1">
      <c r="A135" s="25" t="s">
        <v>301</v>
      </c>
      <c r="B135" s="35" t="s">
        <v>300</v>
      </c>
      <c r="C135" s="10">
        <f>500+1000</f>
        <v>1500</v>
      </c>
      <c r="D135" s="10">
        <v>1500</v>
      </c>
      <c r="E135" s="10">
        <f t="shared" si="3"/>
        <v>100</v>
      </c>
    </row>
    <row r="136" spans="1:5" ht="94.5" customHeight="1">
      <c r="A136" s="25" t="s">
        <v>302</v>
      </c>
      <c r="B136" s="29" t="s">
        <v>303</v>
      </c>
      <c r="C136" s="10">
        <f>C137</f>
        <v>250</v>
      </c>
      <c r="D136" s="10">
        <f>D137</f>
        <v>250</v>
      </c>
      <c r="E136" s="10">
        <f t="shared" si="3"/>
        <v>100</v>
      </c>
    </row>
    <row r="137" spans="1:5" ht="132" customHeight="1">
      <c r="A137" s="25" t="s">
        <v>304</v>
      </c>
      <c r="B137" s="35" t="s">
        <v>305</v>
      </c>
      <c r="C137" s="10">
        <f>C138</f>
        <v>250</v>
      </c>
      <c r="D137" s="10">
        <f>D138</f>
        <v>250</v>
      </c>
      <c r="E137" s="10">
        <f t="shared" si="3"/>
        <v>100</v>
      </c>
    </row>
    <row r="138" spans="1:5" ht="133.5" customHeight="1">
      <c r="A138" s="25" t="s">
        <v>306</v>
      </c>
      <c r="B138" s="35" t="s">
        <v>305</v>
      </c>
      <c r="C138" s="10">
        <v>250</v>
      </c>
      <c r="D138" s="10">
        <v>250</v>
      </c>
      <c r="E138" s="10">
        <f t="shared" si="3"/>
        <v>100</v>
      </c>
    </row>
    <row r="139" spans="1:5" ht="84" customHeight="1">
      <c r="A139" s="25" t="s">
        <v>307</v>
      </c>
      <c r="B139" s="29" t="s">
        <v>308</v>
      </c>
      <c r="C139" s="10">
        <f>C140</f>
        <v>3000</v>
      </c>
      <c r="D139" s="10">
        <f>D140</f>
        <v>3000</v>
      </c>
      <c r="E139" s="10">
        <f t="shared" si="3"/>
        <v>100</v>
      </c>
    </row>
    <row r="140" spans="1:5" ht="119.25" customHeight="1">
      <c r="A140" s="25" t="s">
        <v>309</v>
      </c>
      <c r="B140" s="35" t="s">
        <v>310</v>
      </c>
      <c r="C140" s="10">
        <f>C141</f>
        <v>3000</v>
      </c>
      <c r="D140" s="10">
        <f>D141</f>
        <v>3000</v>
      </c>
      <c r="E140" s="10">
        <f t="shared" si="3"/>
        <v>100</v>
      </c>
    </row>
    <row r="141" spans="1:5" ht="119.25" customHeight="1">
      <c r="A141" s="25" t="s">
        <v>311</v>
      </c>
      <c r="B141" s="35" t="s">
        <v>310</v>
      </c>
      <c r="C141" s="10">
        <f>1000+2000</f>
        <v>3000</v>
      </c>
      <c r="D141" s="10">
        <v>3000</v>
      </c>
      <c r="E141" s="10">
        <f t="shared" si="3"/>
        <v>100</v>
      </c>
    </row>
    <row r="142" spans="1:5" ht="102" customHeight="1">
      <c r="A142" s="25" t="s">
        <v>312</v>
      </c>
      <c r="B142" s="29" t="s">
        <v>313</v>
      </c>
      <c r="C142" s="10">
        <f>C143</f>
        <v>450</v>
      </c>
      <c r="D142" s="10">
        <f>D143</f>
        <v>600</v>
      </c>
      <c r="E142" s="10">
        <f aca="true" t="shared" si="5" ref="E142:E205">D142/C142*100</f>
        <v>133.33333333333331</v>
      </c>
    </row>
    <row r="143" spans="1:5" ht="162" customHeight="1">
      <c r="A143" s="25" t="s">
        <v>314</v>
      </c>
      <c r="B143" s="35" t="s">
        <v>315</v>
      </c>
      <c r="C143" s="10">
        <f>C144</f>
        <v>450</v>
      </c>
      <c r="D143" s="10">
        <f>D144</f>
        <v>600</v>
      </c>
      <c r="E143" s="10">
        <f t="shared" si="5"/>
        <v>133.33333333333331</v>
      </c>
    </row>
    <row r="144" spans="1:5" ht="162" customHeight="1">
      <c r="A144" s="25" t="s">
        <v>316</v>
      </c>
      <c r="B144" s="35" t="s">
        <v>315</v>
      </c>
      <c r="C144" s="10">
        <v>450</v>
      </c>
      <c r="D144" s="10">
        <v>600</v>
      </c>
      <c r="E144" s="10">
        <f t="shared" si="5"/>
        <v>133.33333333333331</v>
      </c>
    </row>
    <row r="145" spans="1:5" ht="132" customHeight="1">
      <c r="A145" s="25" t="s">
        <v>317</v>
      </c>
      <c r="B145" s="35" t="s">
        <v>318</v>
      </c>
      <c r="C145" s="10">
        <f>C146</f>
        <v>2000</v>
      </c>
      <c r="D145" s="10">
        <f>D146</f>
        <v>2000</v>
      </c>
      <c r="E145" s="10">
        <f t="shared" si="5"/>
        <v>100</v>
      </c>
    </row>
    <row r="146" spans="1:5" ht="165.75" customHeight="1">
      <c r="A146" s="25" t="s">
        <v>319</v>
      </c>
      <c r="B146" s="35" t="s">
        <v>320</v>
      </c>
      <c r="C146" s="10">
        <f>C147</f>
        <v>2000</v>
      </c>
      <c r="D146" s="10">
        <f>D147</f>
        <v>2000</v>
      </c>
      <c r="E146" s="10">
        <f t="shared" si="5"/>
        <v>100</v>
      </c>
    </row>
    <row r="147" spans="1:5" ht="163.5" customHeight="1">
      <c r="A147" s="25" t="s">
        <v>321</v>
      </c>
      <c r="B147" s="35" t="s">
        <v>320</v>
      </c>
      <c r="C147" s="10">
        <v>2000</v>
      </c>
      <c r="D147" s="10">
        <v>2000</v>
      </c>
      <c r="E147" s="10">
        <f t="shared" si="5"/>
        <v>100</v>
      </c>
    </row>
    <row r="148" spans="1:5" ht="78">
      <c r="A148" s="25" t="s">
        <v>156</v>
      </c>
      <c r="B148" s="35" t="s">
        <v>349</v>
      </c>
      <c r="C148" s="10">
        <f>C149</f>
        <v>247690</v>
      </c>
      <c r="D148" s="10">
        <f>D149</f>
        <v>7500</v>
      </c>
      <c r="E148" s="10">
        <f t="shared" si="5"/>
        <v>3.0279785215390205</v>
      </c>
    </row>
    <row r="149" spans="1:5" ht="108.75">
      <c r="A149" s="25" t="s">
        <v>152</v>
      </c>
      <c r="B149" s="35" t="s">
        <v>350</v>
      </c>
      <c r="C149" s="10">
        <f>SUM(C150:C152)</f>
        <v>247690</v>
      </c>
      <c r="D149" s="10">
        <f>SUM(D150:D152)</f>
        <v>7500</v>
      </c>
      <c r="E149" s="10">
        <f t="shared" si="5"/>
        <v>3.0279785215390205</v>
      </c>
    </row>
    <row r="150" spans="1:5" ht="108.75">
      <c r="A150" s="25" t="s">
        <v>339</v>
      </c>
      <c r="B150" s="35" t="s">
        <v>350</v>
      </c>
      <c r="C150" s="10">
        <v>6000</v>
      </c>
      <c r="D150" s="10">
        <v>7500</v>
      </c>
      <c r="E150" s="10">
        <f t="shared" si="5"/>
        <v>125</v>
      </c>
    </row>
    <row r="151" spans="1:5" ht="108.75">
      <c r="A151" s="25" t="s">
        <v>147</v>
      </c>
      <c r="B151" s="35" t="s">
        <v>350</v>
      </c>
      <c r="C151" s="10">
        <f>270000-23000-10310</f>
        <v>236690</v>
      </c>
      <c r="D151" s="10">
        <v>0</v>
      </c>
      <c r="E151" s="10">
        <f t="shared" si="5"/>
        <v>0</v>
      </c>
    </row>
    <row r="152" spans="1:5" ht="108.75">
      <c r="A152" s="25" t="s">
        <v>148</v>
      </c>
      <c r="B152" s="35" t="s">
        <v>350</v>
      </c>
      <c r="C152" s="10">
        <v>5000</v>
      </c>
      <c r="D152" s="10">
        <v>0</v>
      </c>
      <c r="E152" s="10">
        <f t="shared" si="5"/>
        <v>0</v>
      </c>
    </row>
    <row r="153" spans="1:5" ht="100.5" customHeight="1">
      <c r="A153" s="25" t="s">
        <v>322</v>
      </c>
      <c r="B153" s="29" t="s">
        <v>323</v>
      </c>
      <c r="C153" s="10">
        <f>C154</f>
        <v>6110</v>
      </c>
      <c r="D153" s="10">
        <f>D154</f>
        <v>8860</v>
      </c>
      <c r="E153" s="10">
        <f t="shared" si="5"/>
        <v>145.00818330605566</v>
      </c>
    </row>
    <row r="154" spans="1:5" ht="135" customHeight="1">
      <c r="A154" s="25" t="s">
        <v>324</v>
      </c>
      <c r="B154" s="35" t="s">
        <v>325</v>
      </c>
      <c r="C154" s="10">
        <f>SUM(C155:C156)</f>
        <v>6110</v>
      </c>
      <c r="D154" s="10">
        <f>SUM(D155:D156)</f>
        <v>8860</v>
      </c>
      <c r="E154" s="10">
        <f t="shared" si="5"/>
        <v>145.00818330605566</v>
      </c>
    </row>
    <row r="155" spans="1:5" ht="132" customHeight="1">
      <c r="A155" s="25" t="s">
        <v>326</v>
      </c>
      <c r="B155" s="35" t="s">
        <v>325</v>
      </c>
      <c r="C155" s="10">
        <f>1250+1310</f>
        <v>2560</v>
      </c>
      <c r="D155" s="10">
        <v>4310</v>
      </c>
      <c r="E155" s="10">
        <f t="shared" si="5"/>
        <v>168.359375</v>
      </c>
    </row>
    <row r="156" spans="1:5" ht="134.25" customHeight="1">
      <c r="A156" s="25" t="s">
        <v>327</v>
      </c>
      <c r="B156" s="35" t="s">
        <v>325</v>
      </c>
      <c r="C156" s="10">
        <f>550+3000</f>
        <v>3550</v>
      </c>
      <c r="D156" s="10">
        <v>4550</v>
      </c>
      <c r="E156" s="10">
        <f t="shared" si="5"/>
        <v>128.16901408450704</v>
      </c>
    </row>
    <row r="157" spans="1:5" ht="108.75">
      <c r="A157" s="25" t="s">
        <v>158</v>
      </c>
      <c r="B157" s="29" t="s">
        <v>206</v>
      </c>
      <c r="C157" s="10">
        <f>C158</f>
        <v>73200</v>
      </c>
      <c r="D157" s="10">
        <f>D158</f>
        <v>11300</v>
      </c>
      <c r="E157" s="10">
        <f t="shared" si="5"/>
        <v>15.437158469945356</v>
      </c>
    </row>
    <row r="158" spans="1:5" ht="93">
      <c r="A158" s="25" t="s">
        <v>157</v>
      </c>
      <c r="B158" s="36" t="s">
        <v>207</v>
      </c>
      <c r="C158" s="11">
        <f>SUM(C159:C160)</f>
        <v>73200</v>
      </c>
      <c r="D158" s="11">
        <f>SUM(D159:D160)</f>
        <v>11300</v>
      </c>
      <c r="E158" s="10">
        <f t="shared" si="5"/>
        <v>15.437158469945356</v>
      </c>
    </row>
    <row r="159" spans="1:5" ht="93">
      <c r="A159" s="25" t="s">
        <v>149</v>
      </c>
      <c r="B159" s="36" t="s">
        <v>207</v>
      </c>
      <c r="C159" s="11">
        <f>59000-3800</f>
        <v>55200</v>
      </c>
      <c r="D159" s="11">
        <v>11300</v>
      </c>
      <c r="E159" s="10">
        <f t="shared" si="5"/>
        <v>20.47101449275362</v>
      </c>
    </row>
    <row r="160" spans="1:5" ht="93">
      <c r="A160" s="25" t="s">
        <v>150</v>
      </c>
      <c r="B160" s="36" t="s">
        <v>207</v>
      </c>
      <c r="C160" s="11">
        <v>18000</v>
      </c>
      <c r="D160" s="11">
        <v>0</v>
      </c>
      <c r="E160" s="10">
        <f t="shared" si="5"/>
        <v>0</v>
      </c>
    </row>
    <row r="161" spans="1:5" ht="36">
      <c r="A161" s="25" t="s">
        <v>159</v>
      </c>
      <c r="B161" s="36" t="s">
        <v>208</v>
      </c>
      <c r="C161" s="11">
        <f>C162+C165</f>
        <v>163000</v>
      </c>
      <c r="D161" s="11">
        <f>D162+D165</f>
        <v>102131.79</v>
      </c>
      <c r="E161" s="10">
        <f t="shared" si="5"/>
        <v>62.65753987730061</v>
      </c>
    </row>
    <row r="162" spans="1:5" ht="126" customHeight="1">
      <c r="A162" s="25" t="s">
        <v>160</v>
      </c>
      <c r="B162" s="36" t="s">
        <v>209</v>
      </c>
      <c r="C162" s="11">
        <f>C163</f>
        <v>64650</v>
      </c>
      <c r="D162" s="11">
        <f>D163</f>
        <v>0</v>
      </c>
      <c r="E162" s="10">
        <f t="shared" si="5"/>
        <v>0</v>
      </c>
    </row>
    <row r="163" spans="1:5" ht="93">
      <c r="A163" s="25" t="s">
        <v>161</v>
      </c>
      <c r="B163" s="36" t="s">
        <v>210</v>
      </c>
      <c r="C163" s="11">
        <f>C164</f>
        <v>64650</v>
      </c>
      <c r="D163" s="11">
        <f>D164</f>
        <v>0</v>
      </c>
      <c r="E163" s="10">
        <f t="shared" si="5"/>
        <v>0</v>
      </c>
    </row>
    <row r="164" spans="1:5" ht="93">
      <c r="A164" s="25" t="s">
        <v>151</v>
      </c>
      <c r="B164" s="36" t="s">
        <v>210</v>
      </c>
      <c r="C164" s="11">
        <f>140000-70250-5100</f>
        <v>64650</v>
      </c>
      <c r="D164" s="11">
        <v>0</v>
      </c>
      <c r="E164" s="10">
        <f t="shared" si="5"/>
        <v>0</v>
      </c>
    </row>
    <row r="165" spans="1:5" ht="108.75">
      <c r="A165" s="25" t="s">
        <v>273</v>
      </c>
      <c r="B165" s="30" t="s">
        <v>274</v>
      </c>
      <c r="C165" s="11">
        <f>C166+C172</f>
        <v>98350</v>
      </c>
      <c r="D165" s="11">
        <f>D166+D172</f>
        <v>102131.79</v>
      </c>
      <c r="E165" s="10">
        <f t="shared" si="5"/>
        <v>103.84523640061005</v>
      </c>
    </row>
    <row r="166" spans="1:5" ht="102" customHeight="1">
      <c r="A166" s="25" t="s">
        <v>275</v>
      </c>
      <c r="B166" s="30" t="s">
        <v>276</v>
      </c>
      <c r="C166" s="11">
        <f>C167</f>
        <v>98100</v>
      </c>
      <c r="D166" s="11">
        <f>D167</f>
        <v>101881.79</v>
      </c>
      <c r="E166" s="10">
        <f t="shared" si="5"/>
        <v>103.8550356778797</v>
      </c>
    </row>
    <row r="167" spans="1:5" ht="198" customHeight="1">
      <c r="A167" s="25" t="s">
        <v>278</v>
      </c>
      <c r="B167" s="30" t="s">
        <v>279</v>
      </c>
      <c r="C167" s="11">
        <f>SUM(C168:C171)</f>
        <v>98100</v>
      </c>
      <c r="D167" s="11">
        <f>SUM(D168:D171)</f>
        <v>101881.79</v>
      </c>
      <c r="E167" s="10">
        <f t="shared" si="5"/>
        <v>103.8550356778797</v>
      </c>
    </row>
    <row r="168" spans="1:5" ht="194.25" customHeight="1">
      <c r="A168" s="25" t="s">
        <v>277</v>
      </c>
      <c r="B168" s="30" t="s">
        <v>279</v>
      </c>
      <c r="C168" s="11">
        <f>23000+3000-17000</f>
        <v>9000</v>
      </c>
      <c r="D168" s="11">
        <v>10471.2</v>
      </c>
      <c r="E168" s="10">
        <f t="shared" si="5"/>
        <v>116.34666666666666</v>
      </c>
    </row>
    <row r="169" spans="1:5" ht="202.5">
      <c r="A169" s="25" t="s">
        <v>328</v>
      </c>
      <c r="B169" s="30" t="s">
        <v>279</v>
      </c>
      <c r="C169" s="11">
        <f>21000+17000</f>
        <v>38000</v>
      </c>
      <c r="D169" s="11">
        <v>40300.59</v>
      </c>
      <c r="E169" s="10">
        <f t="shared" si="5"/>
        <v>106.0541842105263</v>
      </c>
    </row>
    <row r="170" spans="1:5" ht="195.75" customHeight="1">
      <c r="A170" s="25" t="s">
        <v>329</v>
      </c>
      <c r="B170" s="30" t="s">
        <v>279</v>
      </c>
      <c r="C170" s="11">
        <f>1000+100</f>
        <v>1100</v>
      </c>
      <c r="D170" s="11">
        <v>1110</v>
      </c>
      <c r="E170" s="10">
        <f t="shared" si="5"/>
        <v>100.9090909090909</v>
      </c>
    </row>
    <row r="171" spans="1:5" ht="195" customHeight="1">
      <c r="A171" s="25" t="s">
        <v>330</v>
      </c>
      <c r="B171" s="30" t="s">
        <v>279</v>
      </c>
      <c r="C171" s="11">
        <f>45000+5000</f>
        <v>50000</v>
      </c>
      <c r="D171" s="11">
        <v>50000</v>
      </c>
      <c r="E171" s="10">
        <f t="shared" si="5"/>
        <v>100</v>
      </c>
    </row>
    <row r="172" spans="1:5" ht="108.75">
      <c r="A172" s="25" t="s">
        <v>331</v>
      </c>
      <c r="B172" s="30" t="s">
        <v>332</v>
      </c>
      <c r="C172" s="11">
        <f>C173</f>
        <v>250</v>
      </c>
      <c r="D172" s="11">
        <f>D173</f>
        <v>250</v>
      </c>
      <c r="E172" s="10">
        <f t="shared" si="5"/>
        <v>100</v>
      </c>
    </row>
    <row r="173" spans="1:5" ht="108.75">
      <c r="A173" s="25" t="s">
        <v>333</v>
      </c>
      <c r="B173" s="30" t="s">
        <v>332</v>
      </c>
      <c r="C173" s="11">
        <v>250</v>
      </c>
      <c r="D173" s="11">
        <v>250</v>
      </c>
      <c r="E173" s="10">
        <f t="shared" si="5"/>
        <v>100</v>
      </c>
    </row>
    <row r="174" spans="1:5" ht="27" customHeight="1">
      <c r="A174" s="12" t="s">
        <v>382</v>
      </c>
      <c r="B174" s="33" t="s">
        <v>383</v>
      </c>
      <c r="C174" s="27">
        <f>C175</f>
        <v>0</v>
      </c>
      <c r="D174" s="27">
        <f>D175</f>
        <v>22312.98</v>
      </c>
      <c r="E174" s="18">
        <v>0</v>
      </c>
    </row>
    <row r="175" spans="1:5" ht="30" customHeight="1">
      <c r="A175" s="26" t="s">
        <v>384</v>
      </c>
      <c r="B175" s="30" t="s">
        <v>385</v>
      </c>
      <c r="C175" s="11">
        <f>C176</f>
        <v>0</v>
      </c>
      <c r="D175" s="11">
        <f>D176</f>
        <v>22312.98</v>
      </c>
      <c r="E175" s="10">
        <v>0</v>
      </c>
    </row>
    <row r="176" spans="1:5" ht="27" customHeight="1">
      <c r="A176" s="26" t="s">
        <v>386</v>
      </c>
      <c r="B176" s="30" t="s">
        <v>387</v>
      </c>
      <c r="C176" s="11">
        <f>SUM(C177:C178)</f>
        <v>0</v>
      </c>
      <c r="D176" s="11">
        <f>SUM(D177:D178)</f>
        <v>22312.98</v>
      </c>
      <c r="E176" s="10">
        <v>0</v>
      </c>
    </row>
    <row r="177" spans="1:5" ht="36" customHeight="1">
      <c r="A177" s="26" t="s">
        <v>388</v>
      </c>
      <c r="B177" s="30" t="s">
        <v>387</v>
      </c>
      <c r="C177" s="11">
        <v>0</v>
      </c>
      <c r="D177" s="11">
        <v>14850</v>
      </c>
      <c r="E177" s="10">
        <v>0</v>
      </c>
    </row>
    <row r="178" spans="1:5" ht="36" customHeight="1">
      <c r="A178" s="26" t="s">
        <v>389</v>
      </c>
      <c r="B178" s="30" t="s">
        <v>387</v>
      </c>
      <c r="C178" s="11">
        <v>0</v>
      </c>
      <c r="D178" s="11">
        <v>7462.98</v>
      </c>
      <c r="E178" s="10">
        <v>0</v>
      </c>
    </row>
    <row r="179" spans="1:5" ht="18">
      <c r="A179" s="12" t="s">
        <v>40</v>
      </c>
      <c r="B179" s="33" t="s">
        <v>144</v>
      </c>
      <c r="C179" s="13">
        <f>C180+C231+C235</f>
        <v>302020719.67</v>
      </c>
      <c r="D179" s="13">
        <f>D180+D231+D235</f>
        <v>137924681.56</v>
      </c>
      <c r="E179" s="18">
        <f t="shared" si="5"/>
        <v>45.66729120793502</v>
      </c>
    </row>
    <row r="180" spans="1:5" ht="46.5">
      <c r="A180" s="12" t="s">
        <v>56</v>
      </c>
      <c r="B180" s="33" t="s">
        <v>211</v>
      </c>
      <c r="C180" s="13">
        <f>C181+C188+C208+C223</f>
        <v>302433982.14000005</v>
      </c>
      <c r="D180" s="13">
        <f>D181+D188+D208+D223</f>
        <v>138337944.03</v>
      </c>
      <c r="E180" s="18">
        <f t="shared" si="5"/>
        <v>45.7415344172408</v>
      </c>
    </row>
    <row r="181" spans="1:5" ht="30.75">
      <c r="A181" s="12" t="s">
        <v>104</v>
      </c>
      <c r="B181" s="28" t="s">
        <v>212</v>
      </c>
      <c r="C181" s="13">
        <f>C182+C185</f>
        <v>116914680</v>
      </c>
      <c r="D181" s="13">
        <f>D182+D185</f>
        <v>58457334</v>
      </c>
      <c r="E181" s="18">
        <f t="shared" si="5"/>
        <v>49.9999948680525</v>
      </c>
    </row>
    <row r="182" spans="1:5" ht="30.75">
      <c r="A182" s="25" t="s">
        <v>105</v>
      </c>
      <c r="B182" s="29" t="s">
        <v>213</v>
      </c>
      <c r="C182" s="14">
        <f>C183</f>
        <v>102491500</v>
      </c>
      <c r="D182" s="14">
        <f>D183</f>
        <v>51245748</v>
      </c>
      <c r="E182" s="10">
        <f t="shared" si="5"/>
        <v>49.999998048618664</v>
      </c>
    </row>
    <row r="183" spans="1:5" ht="54" customHeight="1">
      <c r="A183" s="25" t="s">
        <v>106</v>
      </c>
      <c r="B183" s="29" t="s">
        <v>334</v>
      </c>
      <c r="C183" s="14">
        <f>C184</f>
        <v>102491500</v>
      </c>
      <c r="D183" s="14">
        <f>D184</f>
        <v>51245748</v>
      </c>
      <c r="E183" s="10">
        <f t="shared" si="5"/>
        <v>49.999998048618664</v>
      </c>
    </row>
    <row r="184" spans="1:5" ht="54" customHeight="1">
      <c r="A184" s="25" t="s">
        <v>107</v>
      </c>
      <c r="B184" s="29" t="s">
        <v>334</v>
      </c>
      <c r="C184" s="14">
        <v>102491500</v>
      </c>
      <c r="D184" s="15">
        <v>51245748</v>
      </c>
      <c r="E184" s="10">
        <f t="shared" si="5"/>
        <v>49.999998048618664</v>
      </c>
    </row>
    <row r="185" spans="1:5" ht="30.75">
      <c r="A185" s="25" t="s">
        <v>108</v>
      </c>
      <c r="B185" s="29" t="s">
        <v>214</v>
      </c>
      <c r="C185" s="14">
        <f>C186</f>
        <v>14423180</v>
      </c>
      <c r="D185" s="14">
        <f>D186</f>
        <v>7211586</v>
      </c>
      <c r="E185" s="10">
        <f t="shared" si="5"/>
        <v>49.999972266864866</v>
      </c>
    </row>
    <row r="186" spans="1:5" ht="46.5">
      <c r="A186" s="25" t="s">
        <v>109</v>
      </c>
      <c r="B186" s="29" t="s">
        <v>215</v>
      </c>
      <c r="C186" s="14">
        <f>C187</f>
        <v>14423180</v>
      </c>
      <c r="D186" s="14">
        <f>D187</f>
        <v>7211586</v>
      </c>
      <c r="E186" s="10">
        <f t="shared" si="5"/>
        <v>49.999972266864866</v>
      </c>
    </row>
    <row r="187" spans="1:5" ht="46.5">
      <c r="A187" s="25" t="s">
        <v>110</v>
      </c>
      <c r="B187" s="29" t="s">
        <v>215</v>
      </c>
      <c r="C187" s="14">
        <f>14393410+29770</f>
        <v>14423180</v>
      </c>
      <c r="D187" s="15">
        <v>7211586</v>
      </c>
      <c r="E187" s="10">
        <f t="shared" si="5"/>
        <v>49.999972266864866</v>
      </c>
    </row>
    <row r="188" spans="1:5" s="6" customFormat="1" ht="46.5">
      <c r="A188" s="12" t="s">
        <v>111</v>
      </c>
      <c r="B188" s="33" t="s">
        <v>216</v>
      </c>
      <c r="C188" s="13">
        <f>C204+C195+C201+C189+C198+C192</f>
        <v>62000631.56</v>
      </c>
      <c r="D188" s="13">
        <f>D204+D195+D201+D189+D198+D192</f>
        <v>4711163.68</v>
      </c>
      <c r="E188" s="18">
        <f t="shared" si="5"/>
        <v>7.598573694270929</v>
      </c>
    </row>
    <row r="189" spans="1:5" s="6" customFormat="1" ht="50.25" customHeight="1">
      <c r="A189" s="17" t="s">
        <v>265</v>
      </c>
      <c r="B189" s="30" t="s">
        <v>266</v>
      </c>
      <c r="C189" s="14">
        <f>C190</f>
        <v>36639880.67</v>
      </c>
      <c r="D189" s="14">
        <f>D190</f>
        <v>0</v>
      </c>
      <c r="E189" s="10">
        <f t="shared" si="5"/>
        <v>0</v>
      </c>
    </row>
    <row r="190" spans="1:5" s="6" customFormat="1" ht="51.75" customHeight="1">
      <c r="A190" s="25" t="s">
        <v>263</v>
      </c>
      <c r="B190" s="30" t="s">
        <v>267</v>
      </c>
      <c r="C190" s="14">
        <f>C191</f>
        <v>36639880.67</v>
      </c>
      <c r="D190" s="14">
        <f>D191</f>
        <v>0</v>
      </c>
      <c r="E190" s="10">
        <f t="shared" si="5"/>
        <v>0</v>
      </c>
    </row>
    <row r="191" spans="1:5" s="6" customFormat="1" ht="50.25" customHeight="1">
      <c r="A191" s="25" t="s">
        <v>264</v>
      </c>
      <c r="B191" s="30" t="s">
        <v>267</v>
      </c>
      <c r="C191" s="14">
        <v>36639880.67</v>
      </c>
      <c r="D191" s="14">
        <v>0</v>
      </c>
      <c r="E191" s="10">
        <f t="shared" si="5"/>
        <v>0</v>
      </c>
    </row>
    <row r="192" spans="1:5" s="6" customFormat="1" ht="116.25" customHeight="1">
      <c r="A192" s="25" t="s">
        <v>344</v>
      </c>
      <c r="B192" s="30" t="s">
        <v>345</v>
      </c>
      <c r="C192" s="14">
        <f>C193</f>
        <v>4720077.38</v>
      </c>
      <c r="D192" s="14">
        <f>D193</f>
        <v>0</v>
      </c>
      <c r="E192" s="10">
        <f t="shared" si="5"/>
        <v>0</v>
      </c>
    </row>
    <row r="193" spans="1:5" s="6" customFormat="1" ht="116.25" customHeight="1">
      <c r="A193" s="25" t="s">
        <v>340</v>
      </c>
      <c r="B193" s="30" t="s">
        <v>346</v>
      </c>
      <c r="C193" s="14">
        <f>C194</f>
        <v>4720077.38</v>
      </c>
      <c r="D193" s="14">
        <f>D194</f>
        <v>0</v>
      </c>
      <c r="E193" s="10">
        <f t="shared" si="5"/>
        <v>0</v>
      </c>
    </row>
    <row r="194" spans="1:5" s="6" customFormat="1" ht="117" customHeight="1">
      <c r="A194" s="25" t="s">
        <v>341</v>
      </c>
      <c r="B194" s="30" t="s">
        <v>346</v>
      </c>
      <c r="C194" s="14">
        <v>4720077.38</v>
      </c>
      <c r="D194" s="14">
        <v>0</v>
      </c>
      <c r="E194" s="10">
        <f t="shared" si="5"/>
        <v>0</v>
      </c>
    </row>
    <row r="195" spans="1:5" s="6" customFormat="1" ht="115.5" customHeight="1">
      <c r="A195" s="25" t="s">
        <v>261</v>
      </c>
      <c r="B195" s="30" t="s">
        <v>262</v>
      </c>
      <c r="C195" s="14">
        <f>C196</f>
        <v>1117058.69</v>
      </c>
      <c r="D195" s="14">
        <f>D196</f>
        <v>0</v>
      </c>
      <c r="E195" s="10">
        <f t="shared" si="5"/>
        <v>0</v>
      </c>
    </row>
    <row r="196" spans="1:5" s="6" customFormat="1" ht="113.25" customHeight="1">
      <c r="A196" s="25" t="s">
        <v>237</v>
      </c>
      <c r="B196" s="30" t="s">
        <v>260</v>
      </c>
      <c r="C196" s="14">
        <f>C197</f>
        <v>1117058.69</v>
      </c>
      <c r="D196" s="14">
        <f>D197</f>
        <v>0</v>
      </c>
      <c r="E196" s="10">
        <f t="shared" si="5"/>
        <v>0</v>
      </c>
    </row>
    <row r="197" spans="1:5" s="6" customFormat="1" ht="111.75" customHeight="1">
      <c r="A197" s="25" t="s">
        <v>238</v>
      </c>
      <c r="B197" s="30" t="s">
        <v>259</v>
      </c>
      <c r="C197" s="14">
        <v>1117058.69</v>
      </c>
      <c r="D197" s="14">
        <v>0</v>
      </c>
      <c r="E197" s="10">
        <f t="shared" si="5"/>
        <v>0</v>
      </c>
    </row>
    <row r="198" spans="1:5" s="6" customFormat="1" ht="82.5" customHeight="1">
      <c r="A198" s="25" t="s">
        <v>268</v>
      </c>
      <c r="B198" s="30" t="s">
        <v>271</v>
      </c>
      <c r="C198" s="14">
        <f>C199</f>
        <v>10028710</v>
      </c>
      <c r="D198" s="14">
        <f>D199</f>
        <v>0</v>
      </c>
      <c r="E198" s="10">
        <f t="shared" si="5"/>
        <v>0</v>
      </c>
    </row>
    <row r="199" spans="1:5" s="6" customFormat="1" ht="96.75" customHeight="1">
      <c r="A199" s="25" t="s">
        <v>269</v>
      </c>
      <c r="B199" s="30" t="s">
        <v>272</v>
      </c>
      <c r="C199" s="14">
        <v>10028710</v>
      </c>
      <c r="D199" s="14">
        <v>0</v>
      </c>
      <c r="E199" s="10">
        <f t="shared" si="5"/>
        <v>0</v>
      </c>
    </row>
    <row r="200" spans="1:5" s="6" customFormat="1" ht="96.75" customHeight="1">
      <c r="A200" s="25" t="s">
        <v>270</v>
      </c>
      <c r="B200" s="30" t="s">
        <v>272</v>
      </c>
      <c r="C200" s="14">
        <v>10028710</v>
      </c>
      <c r="D200" s="14">
        <v>0</v>
      </c>
      <c r="E200" s="10">
        <f t="shared" si="5"/>
        <v>0</v>
      </c>
    </row>
    <row r="201" spans="1:5" s="6" customFormat="1" ht="37.5" customHeight="1">
      <c r="A201" s="25" t="s">
        <v>245</v>
      </c>
      <c r="B201" s="30" t="s">
        <v>246</v>
      </c>
      <c r="C201" s="14">
        <f>C202</f>
        <v>300400</v>
      </c>
      <c r="D201" s="14">
        <f>D202</f>
        <v>0</v>
      </c>
      <c r="E201" s="10">
        <f t="shared" si="5"/>
        <v>0</v>
      </c>
    </row>
    <row r="202" spans="1:5" s="6" customFormat="1" ht="46.5">
      <c r="A202" s="25" t="s">
        <v>247</v>
      </c>
      <c r="B202" s="30" t="s">
        <v>248</v>
      </c>
      <c r="C202" s="14">
        <f>C203</f>
        <v>300400</v>
      </c>
      <c r="D202" s="14">
        <f>D203</f>
        <v>0</v>
      </c>
      <c r="E202" s="10">
        <f t="shared" si="5"/>
        <v>0</v>
      </c>
    </row>
    <row r="203" spans="1:5" s="6" customFormat="1" ht="46.5">
      <c r="A203" s="25" t="s">
        <v>249</v>
      </c>
      <c r="B203" s="30" t="s">
        <v>248</v>
      </c>
      <c r="C203" s="14">
        <v>300400</v>
      </c>
      <c r="D203" s="14">
        <v>0</v>
      </c>
      <c r="E203" s="10">
        <f t="shared" si="5"/>
        <v>0</v>
      </c>
    </row>
    <row r="204" spans="1:5" ht="18">
      <c r="A204" s="25" t="s">
        <v>112</v>
      </c>
      <c r="B204" s="30" t="s">
        <v>218</v>
      </c>
      <c r="C204" s="14">
        <f>C205</f>
        <v>9194504.82</v>
      </c>
      <c r="D204" s="14">
        <f>D205</f>
        <v>4711163.68</v>
      </c>
      <c r="E204" s="10">
        <f t="shared" si="5"/>
        <v>51.238905979495684</v>
      </c>
    </row>
    <row r="205" spans="1:5" ht="30.75">
      <c r="A205" s="25" t="s">
        <v>113</v>
      </c>
      <c r="B205" s="30" t="s">
        <v>217</v>
      </c>
      <c r="C205" s="14">
        <f>SUM(C206:C207)</f>
        <v>9194504.82</v>
      </c>
      <c r="D205" s="14">
        <f>SUM(D206:D207)</f>
        <v>4711163.68</v>
      </c>
      <c r="E205" s="10">
        <f t="shared" si="5"/>
        <v>51.238905979495684</v>
      </c>
    </row>
    <row r="206" spans="1:5" ht="30.75">
      <c r="A206" s="25" t="s">
        <v>114</v>
      </c>
      <c r="B206" s="30" t="s">
        <v>217</v>
      </c>
      <c r="C206" s="14">
        <f>6940548+350000-8879-135383</f>
        <v>7146286</v>
      </c>
      <c r="D206" s="14">
        <v>3803011</v>
      </c>
      <c r="E206" s="10">
        <f aca="true" t="shared" si="6" ref="E206:E240">D206/C206*100</f>
        <v>53.2166078995439</v>
      </c>
    </row>
    <row r="207" spans="1:5" ht="30.75">
      <c r="A207" s="25" t="s">
        <v>115</v>
      </c>
      <c r="B207" s="30" t="s">
        <v>217</v>
      </c>
      <c r="C207" s="14">
        <f>870123.66+48510+10028710+1129585.16-10028710</f>
        <v>2048218.8200000003</v>
      </c>
      <c r="D207" s="14">
        <v>908152.68</v>
      </c>
      <c r="E207" s="10">
        <f t="shared" si="6"/>
        <v>44.338655183336314</v>
      </c>
    </row>
    <row r="208" spans="1:5" ht="30.75">
      <c r="A208" s="12" t="s">
        <v>116</v>
      </c>
      <c r="B208" s="28" t="s">
        <v>219</v>
      </c>
      <c r="C208" s="13">
        <f>C209+C220+C217+C214</f>
        <v>122874615.78</v>
      </c>
      <c r="D208" s="13">
        <f>D209+D220+D217+D214</f>
        <v>75035418.53</v>
      </c>
      <c r="E208" s="18">
        <f t="shared" si="6"/>
        <v>61.06665567471368</v>
      </c>
    </row>
    <row r="209" spans="1:5" ht="46.5">
      <c r="A209" s="25" t="s">
        <v>117</v>
      </c>
      <c r="B209" s="29" t="s">
        <v>220</v>
      </c>
      <c r="C209" s="14">
        <f>C210</f>
        <v>2080951.5299999998</v>
      </c>
      <c r="D209" s="14">
        <f>D210</f>
        <v>935418.53</v>
      </c>
      <c r="E209" s="10">
        <f t="shared" si="6"/>
        <v>44.95148092180696</v>
      </c>
    </row>
    <row r="210" spans="1:5" ht="46.5">
      <c r="A210" s="25" t="s">
        <v>118</v>
      </c>
      <c r="B210" s="29" t="s">
        <v>221</v>
      </c>
      <c r="C210" s="14">
        <f>SUM(C211:C213)</f>
        <v>2080951.5299999998</v>
      </c>
      <c r="D210" s="14">
        <f>SUM(D211:D213)</f>
        <v>935418.53</v>
      </c>
      <c r="E210" s="10">
        <f t="shared" si="6"/>
        <v>44.95148092180696</v>
      </c>
    </row>
    <row r="211" spans="1:5" ht="46.5">
      <c r="A211" s="25" t="s">
        <v>119</v>
      </c>
      <c r="B211" s="29" t="s">
        <v>221</v>
      </c>
      <c r="C211" s="14">
        <f>448497.28+344.92</f>
        <v>448842.2</v>
      </c>
      <c r="D211" s="14">
        <v>249982.03</v>
      </c>
      <c r="E211" s="10">
        <f t="shared" si="6"/>
        <v>55.694858905869374</v>
      </c>
    </row>
    <row r="212" spans="1:5" ht="46.5">
      <c r="A212" s="25" t="s">
        <v>120</v>
      </c>
      <c r="B212" s="29" t="s">
        <v>221</v>
      </c>
      <c r="C212" s="14">
        <f>1460657.16+4620</f>
        <v>1465277.16</v>
      </c>
      <c r="D212" s="14">
        <v>685436.5</v>
      </c>
      <c r="E212" s="10">
        <f t="shared" si="6"/>
        <v>46.77862446173665</v>
      </c>
    </row>
    <row r="213" spans="1:5" ht="46.5">
      <c r="A213" s="25" t="s">
        <v>121</v>
      </c>
      <c r="B213" s="29" t="s">
        <v>221</v>
      </c>
      <c r="C213" s="14">
        <f>108039.22+3454.22+55338.73</f>
        <v>166832.17</v>
      </c>
      <c r="D213" s="14">
        <v>0</v>
      </c>
      <c r="E213" s="10">
        <f t="shared" si="6"/>
        <v>0</v>
      </c>
    </row>
    <row r="214" spans="1:5" ht="93">
      <c r="A214" s="25" t="s">
        <v>122</v>
      </c>
      <c r="B214" s="29" t="s">
        <v>222</v>
      </c>
      <c r="C214" s="14">
        <f>C215</f>
        <v>3220371</v>
      </c>
      <c r="D214" s="14">
        <f>D215</f>
        <v>3100000</v>
      </c>
      <c r="E214" s="10">
        <f t="shared" si="6"/>
        <v>96.26220084580316</v>
      </c>
    </row>
    <row r="215" spans="1:5" ht="78">
      <c r="A215" s="25" t="s">
        <v>123</v>
      </c>
      <c r="B215" s="29" t="s">
        <v>223</v>
      </c>
      <c r="C215" s="14">
        <f>C216</f>
        <v>3220371</v>
      </c>
      <c r="D215" s="14">
        <f>D216</f>
        <v>3100000</v>
      </c>
      <c r="E215" s="10">
        <f t="shared" si="6"/>
        <v>96.26220084580316</v>
      </c>
    </row>
    <row r="216" spans="1:5" ht="78">
      <c r="A216" s="25" t="s">
        <v>124</v>
      </c>
      <c r="B216" s="29" t="s">
        <v>223</v>
      </c>
      <c r="C216" s="14">
        <f>1073457+2146914</f>
        <v>3220371</v>
      </c>
      <c r="D216" s="14">
        <v>3100000</v>
      </c>
      <c r="E216" s="10">
        <f t="shared" si="6"/>
        <v>96.26220084580316</v>
      </c>
    </row>
    <row r="217" spans="1:5" ht="78">
      <c r="A217" s="25" t="s">
        <v>125</v>
      </c>
      <c r="B217" s="29" t="s">
        <v>102</v>
      </c>
      <c r="C217" s="14">
        <f>C218</f>
        <v>18862</v>
      </c>
      <c r="D217" s="14">
        <f>D218</f>
        <v>0</v>
      </c>
      <c r="E217" s="10">
        <f t="shared" si="6"/>
        <v>0</v>
      </c>
    </row>
    <row r="218" spans="1:5" ht="78">
      <c r="A218" s="25" t="s">
        <v>126</v>
      </c>
      <c r="B218" s="29" t="s">
        <v>224</v>
      </c>
      <c r="C218" s="14">
        <f>C219</f>
        <v>18862</v>
      </c>
      <c r="D218" s="14">
        <f>D219</f>
        <v>0</v>
      </c>
      <c r="E218" s="10">
        <f t="shared" si="6"/>
        <v>0</v>
      </c>
    </row>
    <row r="219" spans="1:5" ht="78">
      <c r="A219" s="25" t="s">
        <v>127</v>
      </c>
      <c r="B219" s="29" t="s">
        <v>224</v>
      </c>
      <c r="C219" s="14">
        <f>5620+13242</f>
        <v>18862</v>
      </c>
      <c r="D219" s="14">
        <v>0</v>
      </c>
      <c r="E219" s="10">
        <f t="shared" si="6"/>
        <v>0</v>
      </c>
    </row>
    <row r="220" spans="1:5" ht="18">
      <c r="A220" s="25" t="s">
        <v>128</v>
      </c>
      <c r="B220" s="29" t="s">
        <v>84</v>
      </c>
      <c r="C220" s="14">
        <f>C221</f>
        <v>117554431.25</v>
      </c>
      <c r="D220" s="14">
        <f>D221</f>
        <v>71000000</v>
      </c>
      <c r="E220" s="10">
        <f t="shared" si="6"/>
        <v>60.397553069697665</v>
      </c>
    </row>
    <row r="221" spans="1:5" ht="30.75">
      <c r="A221" s="25" t="s">
        <v>129</v>
      </c>
      <c r="B221" s="29" t="s">
        <v>225</v>
      </c>
      <c r="C221" s="14">
        <f>C222</f>
        <v>117554431.25</v>
      </c>
      <c r="D221" s="14">
        <f>D222</f>
        <v>71000000</v>
      </c>
      <c r="E221" s="10">
        <f t="shared" si="6"/>
        <v>60.397553069697665</v>
      </c>
    </row>
    <row r="222" spans="1:5" ht="30.75">
      <c r="A222" s="25" t="s">
        <v>130</v>
      </c>
      <c r="B222" s="29" t="s">
        <v>225</v>
      </c>
      <c r="C222" s="14">
        <f>116638233.75+413299+502898.5</f>
        <v>117554431.25</v>
      </c>
      <c r="D222" s="14">
        <v>71000000</v>
      </c>
      <c r="E222" s="10">
        <f t="shared" si="6"/>
        <v>60.397553069697665</v>
      </c>
    </row>
    <row r="223" spans="1:5" ht="18">
      <c r="A223" s="16" t="s">
        <v>226</v>
      </c>
      <c r="B223" s="28" t="s">
        <v>227</v>
      </c>
      <c r="C223" s="13">
        <f>C224+C227</f>
        <v>644054.8</v>
      </c>
      <c r="D223" s="13">
        <f>D224+D227</f>
        <v>134027.82</v>
      </c>
      <c r="E223" s="18">
        <f t="shared" si="6"/>
        <v>20.810002502892612</v>
      </c>
    </row>
    <row r="224" spans="1:5" ht="78">
      <c r="A224" s="17" t="s">
        <v>228</v>
      </c>
      <c r="B224" s="29" t="s">
        <v>229</v>
      </c>
      <c r="C224" s="14">
        <f>C225</f>
        <v>268054.8</v>
      </c>
      <c r="D224" s="14">
        <f>D225</f>
        <v>134027.82</v>
      </c>
      <c r="E224" s="10">
        <f t="shared" si="6"/>
        <v>50.00015668437947</v>
      </c>
    </row>
    <row r="225" spans="1:5" ht="87" customHeight="1">
      <c r="A225" s="17" t="s">
        <v>230</v>
      </c>
      <c r="B225" s="29" t="s">
        <v>231</v>
      </c>
      <c r="C225" s="14">
        <f>C226</f>
        <v>268054.8</v>
      </c>
      <c r="D225" s="14">
        <f>D226</f>
        <v>134027.82</v>
      </c>
      <c r="E225" s="10">
        <f t="shared" si="6"/>
        <v>50.00015668437947</v>
      </c>
    </row>
    <row r="226" spans="1:5" ht="85.5" customHeight="1">
      <c r="A226" s="17" t="s">
        <v>232</v>
      </c>
      <c r="B226" s="29" t="s">
        <v>231</v>
      </c>
      <c r="C226" s="14">
        <f>146214+121840.8</f>
        <v>268054.8</v>
      </c>
      <c r="D226" s="14">
        <v>134027.82</v>
      </c>
      <c r="E226" s="10">
        <f t="shared" si="6"/>
        <v>50.00015668437947</v>
      </c>
    </row>
    <row r="227" spans="1:5" ht="53.25" customHeight="1">
      <c r="A227" s="17" t="s">
        <v>280</v>
      </c>
      <c r="B227" s="29" t="s">
        <v>281</v>
      </c>
      <c r="C227" s="14">
        <f aca="true" t="shared" si="7" ref="C227:D229">C228</f>
        <v>376000</v>
      </c>
      <c r="D227" s="14">
        <f t="shared" si="7"/>
        <v>0</v>
      </c>
      <c r="E227" s="10">
        <f t="shared" si="6"/>
        <v>0</v>
      </c>
    </row>
    <row r="228" spans="1:5" ht="71.25" customHeight="1">
      <c r="A228" s="17" t="s">
        <v>282</v>
      </c>
      <c r="B228" s="29" t="s">
        <v>283</v>
      </c>
      <c r="C228" s="14">
        <f t="shared" si="7"/>
        <v>376000</v>
      </c>
      <c r="D228" s="14">
        <f t="shared" si="7"/>
        <v>0</v>
      </c>
      <c r="E228" s="10">
        <f t="shared" si="6"/>
        <v>0</v>
      </c>
    </row>
    <row r="229" spans="1:5" ht="48" customHeight="1">
      <c r="A229" s="17" t="s">
        <v>284</v>
      </c>
      <c r="B229" s="29" t="s">
        <v>285</v>
      </c>
      <c r="C229" s="14">
        <f t="shared" si="7"/>
        <v>376000</v>
      </c>
      <c r="D229" s="14">
        <f t="shared" si="7"/>
        <v>0</v>
      </c>
      <c r="E229" s="10">
        <f t="shared" si="6"/>
        <v>0</v>
      </c>
    </row>
    <row r="230" spans="1:5" ht="54" customHeight="1">
      <c r="A230" s="17" t="s">
        <v>286</v>
      </c>
      <c r="B230" s="29" t="s">
        <v>285</v>
      </c>
      <c r="C230" s="14">
        <v>376000</v>
      </c>
      <c r="D230" s="14">
        <v>0</v>
      </c>
      <c r="E230" s="10">
        <f t="shared" si="6"/>
        <v>0</v>
      </c>
    </row>
    <row r="231" spans="1:5" ht="34.5" customHeight="1">
      <c r="A231" s="16" t="s">
        <v>233</v>
      </c>
      <c r="B231" s="28" t="s">
        <v>392</v>
      </c>
      <c r="C231" s="13">
        <f aca="true" t="shared" si="8" ref="C231:D233">C232</f>
        <v>50000</v>
      </c>
      <c r="D231" s="13">
        <f t="shared" si="8"/>
        <v>50000</v>
      </c>
      <c r="E231" s="18">
        <f t="shared" si="6"/>
        <v>100</v>
      </c>
    </row>
    <row r="232" spans="1:5" ht="38.25" customHeight="1">
      <c r="A232" s="17" t="s">
        <v>234</v>
      </c>
      <c r="B232" s="29" t="s">
        <v>393</v>
      </c>
      <c r="C232" s="14">
        <f t="shared" si="8"/>
        <v>50000</v>
      </c>
      <c r="D232" s="14">
        <f t="shared" si="8"/>
        <v>50000</v>
      </c>
      <c r="E232" s="10">
        <f t="shared" si="6"/>
        <v>100</v>
      </c>
    </row>
    <row r="233" spans="1:5" ht="69" customHeight="1">
      <c r="A233" s="17" t="s">
        <v>235</v>
      </c>
      <c r="B233" s="29" t="s">
        <v>394</v>
      </c>
      <c r="C233" s="14">
        <f t="shared" si="8"/>
        <v>50000</v>
      </c>
      <c r="D233" s="14">
        <f t="shared" si="8"/>
        <v>50000</v>
      </c>
      <c r="E233" s="10">
        <f t="shared" si="6"/>
        <v>100</v>
      </c>
    </row>
    <row r="234" spans="1:5" ht="66" customHeight="1">
      <c r="A234" s="17" t="s">
        <v>236</v>
      </c>
      <c r="B234" s="29" t="s">
        <v>394</v>
      </c>
      <c r="C234" s="14">
        <v>50000</v>
      </c>
      <c r="D234" s="14">
        <v>50000</v>
      </c>
      <c r="E234" s="10">
        <f t="shared" si="6"/>
        <v>100</v>
      </c>
    </row>
    <row r="235" spans="1:5" ht="72" customHeight="1">
      <c r="A235" s="16" t="s">
        <v>250</v>
      </c>
      <c r="B235" s="28" t="s">
        <v>251</v>
      </c>
      <c r="C235" s="13">
        <f>C236</f>
        <v>-463262.47000000003</v>
      </c>
      <c r="D235" s="13">
        <f>D236</f>
        <v>-463262.47000000003</v>
      </c>
      <c r="E235" s="18">
        <f t="shared" si="6"/>
        <v>100</v>
      </c>
    </row>
    <row r="236" spans="1:5" ht="66.75" customHeight="1">
      <c r="A236" s="17" t="s">
        <v>252</v>
      </c>
      <c r="B236" s="29" t="s">
        <v>253</v>
      </c>
      <c r="C236" s="14">
        <f>C237</f>
        <v>-463262.47000000003</v>
      </c>
      <c r="D236" s="14">
        <f>D237</f>
        <v>-463262.47000000003</v>
      </c>
      <c r="E236" s="10">
        <f t="shared" si="6"/>
        <v>100</v>
      </c>
    </row>
    <row r="237" spans="1:5" ht="69" customHeight="1">
      <c r="A237" s="17" t="s">
        <v>254</v>
      </c>
      <c r="B237" s="29" t="s">
        <v>255</v>
      </c>
      <c r="C237" s="14">
        <f>SUM(C238:C239)</f>
        <v>-463262.47000000003</v>
      </c>
      <c r="D237" s="14">
        <f>SUM(D238:D239)</f>
        <v>-463262.47000000003</v>
      </c>
      <c r="E237" s="10">
        <f t="shared" si="6"/>
        <v>100</v>
      </c>
    </row>
    <row r="238" spans="1:5" ht="62.25">
      <c r="A238" s="17" t="s">
        <v>256</v>
      </c>
      <c r="B238" s="29" t="s">
        <v>257</v>
      </c>
      <c r="C238" s="14">
        <v>-3240.9</v>
      </c>
      <c r="D238" s="14">
        <v>-3240.9</v>
      </c>
      <c r="E238" s="10">
        <f t="shared" si="6"/>
        <v>100</v>
      </c>
    </row>
    <row r="239" spans="1:5" ht="63.75" customHeight="1">
      <c r="A239" s="17" t="s">
        <v>258</v>
      </c>
      <c r="B239" s="29" t="s">
        <v>395</v>
      </c>
      <c r="C239" s="14">
        <v>-460021.57</v>
      </c>
      <c r="D239" s="14">
        <v>-460021.57</v>
      </c>
      <c r="E239" s="10">
        <f t="shared" si="6"/>
        <v>100</v>
      </c>
    </row>
    <row r="240" spans="1:5" ht="36" customHeight="1">
      <c r="A240" s="38" t="s">
        <v>145</v>
      </c>
      <c r="B240" s="39"/>
      <c r="C240" s="18">
        <f>C13+C179</f>
        <v>367301377.95000005</v>
      </c>
      <c r="D240" s="18">
        <f>D13+D179</f>
        <v>168655985.15</v>
      </c>
      <c r="E240" s="18">
        <f t="shared" si="6"/>
        <v>45.91760207688597</v>
      </c>
    </row>
    <row r="241" spans="3:5" ht="18">
      <c r="C241" s="4"/>
      <c r="E241" s="4"/>
    </row>
    <row r="242" ht="18">
      <c r="C242" s="8"/>
    </row>
    <row r="244" ht="18">
      <c r="C244" s="8"/>
    </row>
    <row r="245" ht="18">
      <c r="D245" s="9"/>
    </row>
  </sheetData>
  <sheetProtection/>
  <mergeCells count="12">
    <mergeCell ref="D10:D11"/>
    <mergeCell ref="E10:E11"/>
    <mergeCell ref="C4:E4"/>
    <mergeCell ref="C1:E1"/>
    <mergeCell ref="C2:E2"/>
    <mergeCell ref="C3:E3"/>
    <mergeCell ref="A240:B240"/>
    <mergeCell ref="A10:A11"/>
    <mergeCell ref="B10:B11"/>
    <mergeCell ref="A8:E8"/>
    <mergeCell ref="A9:E9"/>
    <mergeCell ref="C10:C11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2020-07-13T07:04:23Z</cp:lastPrinted>
  <dcterms:created xsi:type="dcterms:W3CDTF">2009-08-21T08:27:43Z</dcterms:created>
  <dcterms:modified xsi:type="dcterms:W3CDTF">2020-09-15T05:39:03Z</dcterms:modified>
  <cp:category/>
  <cp:version/>
  <cp:contentType/>
  <cp:contentStatus/>
</cp:coreProperties>
</file>